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O:\AKTENSTRUKTUR\4.6311 KEA Hamm\02_Handlungsfelder\02_Bauen\Beratungsnetzwerk + Heizung\"/>
    </mc:Choice>
  </mc:AlternateContent>
  <xr:revisionPtr revIDLastSave="0" documentId="13_ncr:1_{35421EA0-93D7-44A4-A66A-6FB106DFE768}" xr6:coauthVersionLast="47" xr6:coauthVersionMax="47" xr10:uidLastSave="{00000000-0000-0000-0000-000000000000}"/>
  <workbookProtection workbookAlgorithmName="SHA-512" workbookHashValue="tECvD0w6jENFSApONKVybuDK1xk+t7rRDJEPFU5eBxxM4dQuYio5Rfau0r6rc+SSLoA2OpUyOX3jAU2Ftmwf8Q==" workbookSaltValue="duaQzD/5nkpmBUG0mMwC1Q==" workbookSpinCount="100000" lockStructure="1"/>
  <bookViews>
    <workbookView xWindow="34725" yWindow="3900" windowWidth="21600" windowHeight="12210" xr2:uid="{23ACB871-C560-4A77-8C7B-0E4B59BC01B7}"/>
  </bookViews>
  <sheets>
    <sheet name="BEG-EM Heizung"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O25" i="2" l="1"/>
  <c r="O26" i="2"/>
  <c r="O27" i="2"/>
  <c r="O28" i="2"/>
  <c r="O29" i="2"/>
  <c r="O30" i="2"/>
  <c r="O31" i="2"/>
  <c r="O32" i="2"/>
  <c r="O33" i="2"/>
  <c r="O34" i="2"/>
  <c r="O35" i="2"/>
  <c r="O36" i="2"/>
  <c r="O37" i="2"/>
  <c r="O38" i="2"/>
  <c r="O39" i="2"/>
  <c r="O40" i="2"/>
  <c r="O41" i="2"/>
  <c r="O42" i="2"/>
  <c r="O43" i="2"/>
  <c r="O44" i="2"/>
  <c r="O45" i="2"/>
  <c r="O46" i="2"/>
  <c r="O47" i="2"/>
  <c r="O48" i="2"/>
  <c r="O49" i="2"/>
  <c r="O50" i="2"/>
  <c r="O51" i="2"/>
  <c r="O52" i="2"/>
  <c r="O53" i="2"/>
  <c r="O54" i="2"/>
  <c r="O55" i="2"/>
  <c r="O56" i="2"/>
  <c r="O57" i="2"/>
  <c r="O58" i="2"/>
  <c r="O59" i="2"/>
  <c r="O60" i="2"/>
  <c r="O61" i="2"/>
  <c r="O62" i="2"/>
  <c r="O63" i="2"/>
  <c r="O64" i="2"/>
  <c r="O65" i="2"/>
  <c r="O66" i="2"/>
  <c r="O67" i="2"/>
  <c r="O68" i="2"/>
  <c r="O69" i="2"/>
  <c r="O70" i="2"/>
  <c r="O71" i="2"/>
  <c r="O72" i="2"/>
  <c r="O73" i="2"/>
  <c r="O74" i="2"/>
  <c r="O75" i="2"/>
  <c r="O76" i="2"/>
  <c r="O77" i="2"/>
  <c r="O78" i="2"/>
  <c r="O79" i="2"/>
  <c r="O80" i="2"/>
  <c r="O81" i="2"/>
  <c r="O82" i="2"/>
  <c r="O83" i="2"/>
  <c r="O84" i="2"/>
  <c r="O85" i="2"/>
  <c r="O86" i="2"/>
  <c r="O87" i="2"/>
  <c r="O88" i="2"/>
  <c r="O89" i="2"/>
  <c r="O90" i="2"/>
  <c r="O91" i="2"/>
  <c r="O92" i="2"/>
  <c r="O93" i="2"/>
  <c r="O94" i="2"/>
  <c r="O95" i="2"/>
  <c r="O96" i="2"/>
  <c r="O97" i="2"/>
  <c r="O98" i="2"/>
  <c r="O99" i="2"/>
  <c r="O100" i="2"/>
  <c r="O101" i="2"/>
  <c r="O102" i="2"/>
  <c r="O103" i="2"/>
  <c r="O104" i="2"/>
  <c r="O105" i="2"/>
  <c r="O106" i="2"/>
  <c r="O107" i="2"/>
  <c r="O108" i="2"/>
  <c r="O109" i="2"/>
  <c r="O110" i="2"/>
  <c r="O111" i="2"/>
  <c r="O112" i="2"/>
  <c r="O113" i="2"/>
  <c r="O114" i="2"/>
  <c r="O115" i="2"/>
  <c r="O116" i="2"/>
  <c r="O117" i="2"/>
  <c r="O118" i="2"/>
  <c r="O119" i="2"/>
  <c r="O120" i="2"/>
  <c r="O121" i="2"/>
  <c r="O122" i="2"/>
  <c r="O123" i="2"/>
  <c r="O124" i="2"/>
  <c r="O125" i="2"/>
  <c r="O126" i="2"/>
  <c r="O127" i="2"/>
  <c r="O128" i="2"/>
  <c r="O129" i="2"/>
  <c r="O130" i="2"/>
  <c r="O131" i="2"/>
  <c r="O132" i="2"/>
  <c r="O133" i="2"/>
  <c r="O134" i="2"/>
  <c r="O135" i="2"/>
  <c r="O136" i="2"/>
  <c r="O137" i="2"/>
  <c r="O138" i="2"/>
  <c r="O139" i="2"/>
  <c r="O140" i="2"/>
  <c r="O141" i="2"/>
  <c r="O142" i="2"/>
  <c r="O143" i="2"/>
  <c r="O144" i="2"/>
  <c r="O145" i="2"/>
  <c r="O146" i="2"/>
  <c r="O147" i="2"/>
  <c r="A3" i="2"/>
  <c r="A7" i="2"/>
  <c r="J23" i="2"/>
  <c r="O4" i="2" a="1"/>
  <c r="O4" i="2" s="1"/>
  <c r="H24" i="2" s="1"/>
  <c r="J24" i="2"/>
  <c r="J25" i="2"/>
  <c r="J26" i="2"/>
  <c r="J27" i="2"/>
  <c r="J28" i="2"/>
  <c r="J33" i="2"/>
  <c r="J34" i="2"/>
  <c r="J35" i="2"/>
  <c r="J36" i="2"/>
  <c r="J39" i="2"/>
  <c r="J40" i="2"/>
  <c r="J41" i="2"/>
  <c r="J42" i="2"/>
  <c r="J43" i="2"/>
  <c r="J44" i="2"/>
  <c r="J49" i="2"/>
  <c r="J50" i="2"/>
  <c r="J51" i="2"/>
  <c r="J52" i="2"/>
  <c r="J55" i="2"/>
  <c r="J56" i="2"/>
  <c r="J57" i="2"/>
  <c r="J58" i="2"/>
  <c r="J59" i="2"/>
  <c r="J60" i="2"/>
  <c r="J65" i="2"/>
  <c r="J66" i="2"/>
  <c r="J67" i="2"/>
  <c r="J68" i="2"/>
  <c r="J71" i="2"/>
  <c r="J72" i="2"/>
  <c r="J73" i="2"/>
  <c r="J74" i="2"/>
  <c r="J75" i="2"/>
  <c r="J76" i="2"/>
  <c r="J81" i="2"/>
  <c r="J82" i="2"/>
  <c r="J83" i="2"/>
  <c r="J84" i="2"/>
  <c r="J87" i="2"/>
  <c r="J88" i="2"/>
  <c r="J89" i="2"/>
  <c r="J90" i="2"/>
  <c r="J91" i="2"/>
  <c r="J92" i="2"/>
  <c r="J97" i="2"/>
  <c r="J98" i="2"/>
  <c r="J99" i="2"/>
  <c r="J100" i="2"/>
  <c r="J103" i="2"/>
  <c r="J104" i="2"/>
  <c r="J105" i="2"/>
  <c r="J106" i="2"/>
  <c r="J107" i="2"/>
  <c r="J108" i="2"/>
  <c r="J113" i="2"/>
  <c r="J114" i="2"/>
  <c r="J115" i="2"/>
  <c r="J116" i="2"/>
  <c r="J119" i="2"/>
  <c r="J120" i="2"/>
  <c r="J121" i="2"/>
  <c r="J122" i="2"/>
  <c r="J123" i="2"/>
  <c r="J124" i="2"/>
  <c r="J129" i="2"/>
  <c r="J130" i="2"/>
  <c r="J131" i="2"/>
  <c r="J132" i="2"/>
  <c r="J135" i="2"/>
  <c r="J136" i="2"/>
  <c r="J137" i="2"/>
  <c r="J138" i="2"/>
  <c r="J139" i="2"/>
  <c r="J140" i="2"/>
  <c r="J145" i="2"/>
  <c r="J146" i="2"/>
  <c r="J147" i="2"/>
  <c r="K27" i="2"/>
  <c r="K28" i="2"/>
  <c r="K29" i="2"/>
  <c r="K32" i="2"/>
  <c r="K33" i="2"/>
  <c r="K34" i="2"/>
  <c r="K35" i="2"/>
  <c r="K36" i="2"/>
  <c r="K37" i="2"/>
  <c r="K42" i="2"/>
  <c r="K43" i="2"/>
  <c r="K44" i="2"/>
  <c r="K45" i="2"/>
  <c r="K48" i="2"/>
  <c r="K49" i="2"/>
  <c r="K50" i="2"/>
  <c r="K51" i="2"/>
  <c r="K52" i="2"/>
  <c r="K53" i="2"/>
  <c r="K58" i="2"/>
  <c r="K59" i="2"/>
  <c r="K60" i="2"/>
  <c r="K61" i="2"/>
  <c r="K64" i="2"/>
  <c r="K65" i="2"/>
  <c r="K66" i="2"/>
  <c r="K67" i="2"/>
  <c r="K68" i="2"/>
  <c r="K69" i="2"/>
  <c r="K74" i="2"/>
  <c r="K75" i="2"/>
  <c r="K76" i="2"/>
  <c r="K77" i="2"/>
  <c r="K80" i="2"/>
  <c r="K81" i="2"/>
  <c r="K82" i="2"/>
  <c r="K83" i="2"/>
  <c r="K84" i="2"/>
  <c r="K85" i="2"/>
  <c r="K90" i="2"/>
  <c r="K91" i="2"/>
  <c r="K92" i="2"/>
  <c r="K93" i="2"/>
  <c r="K96" i="2"/>
  <c r="K97" i="2"/>
  <c r="K98" i="2"/>
  <c r="K99" i="2"/>
  <c r="K100" i="2"/>
  <c r="K101" i="2"/>
  <c r="K106" i="2"/>
  <c r="K107" i="2"/>
  <c r="K108" i="2"/>
  <c r="K109" i="2"/>
  <c r="K112" i="2"/>
  <c r="K113" i="2"/>
  <c r="K114" i="2"/>
  <c r="K115" i="2"/>
  <c r="K116" i="2"/>
  <c r="K117" i="2"/>
  <c r="K122" i="2"/>
  <c r="K123" i="2"/>
  <c r="K124" i="2"/>
  <c r="K125" i="2"/>
  <c r="K128" i="2"/>
  <c r="K129" i="2"/>
  <c r="K130" i="2"/>
  <c r="K131" i="2"/>
  <c r="K132" i="2"/>
  <c r="K133" i="2"/>
  <c r="K138" i="2"/>
  <c r="K139" i="2"/>
  <c r="K140" i="2"/>
  <c r="K141" i="2"/>
  <c r="K144" i="2"/>
  <c r="K145" i="2"/>
  <c r="K146" i="2"/>
  <c r="K147" i="2"/>
  <c r="I24" i="2" a="1"/>
  <c r="I24" i="2" s="1"/>
  <c r="I25" i="2" a="1"/>
  <c r="I25" i="2" s="1"/>
  <c r="I30" i="2" a="1"/>
  <c r="I30" i="2" s="1"/>
  <c r="I31" i="2" a="1"/>
  <c r="I31" i="2" s="1"/>
  <c r="I32" i="2" a="1"/>
  <c r="I32" i="2" s="1"/>
  <c r="I33" i="2" a="1"/>
  <c r="I33" i="2" s="1"/>
  <c r="I36" i="2" a="1"/>
  <c r="I36" i="2" s="1"/>
  <c r="I37" i="2" a="1"/>
  <c r="I37" i="2" s="1"/>
  <c r="I38" i="2" a="1"/>
  <c r="I38" i="2" s="1"/>
  <c r="I39" i="2" a="1"/>
  <c r="I39" i="2" s="1"/>
  <c r="I40" i="2" a="1"/>
  <c r="I40" i="2" s="1"/>
  <c r="I41" i="2" a="1"/>
  <c r="I41" i="2" s="1"/>
  <c r="I46" i="2" a="1"/>
  <c r="I46" i="2" s="1"/>
  <c r="I47" i="2" a="1"/>
  <c r="I47" i="2" s="1"/>
  <c r="I48" i="2" a="1"/>
  <c r="I48" i="2" s="1"/>
  <c r="I49" i="2" a="1"/>
  <c r="I49" i="2" s="1"/>
  <c r="I52" i="2" a="1"/>
  <c r="I52" i="2" s="1"/>
  <c r="I53" i="2" a="1"/>
  <c r="I53" i="2" s="1"/>
  <c r="I54" i="2" a="1"/>
  <c r="I54" i="2" s="1"/>
  <c r="I55" i="2" a="1"/>
  <c r="I55" i="2" s="1"/>
  <c r="I56" i="2" a="1"/>
  <c r="I56" i="2" s="1"/>
  <c r="I57" i="2" a="1"/>
  <c r="I57" i="2" s="1"/>
  <c r="I62" i="2" a="1"/>
  <c r="I62" i="2" s="1"/>
  <c r="I63" i="2" a="1"/>
  <c r="I63" i="2" s="1"/>
  <c r="I64" i="2" a="1"/>
  <c r="I64" i="2" s="1"/>
  <c r="I65" i="2" a="1"/>
  <c r="I65" i="2" s="1"/>
  <c r="I68" i="2" a="1"/>
  <c r="I68" i="2" s="1"/>
  <c r="I69" i="2" a="1"/>
  <c r="I69" i="2" s="1"/>
  <c r="I70" i="2" a="1"/>
  <c r="I70" i="2" s="1"/>
  <c r="I71" i="2" a="1"/>
  <c r="I71" i="2" s="1"/>
  <c r="I72" i="2" a="1"/>
  <c r="I72" i="2" s="1"/>
  <c r="I73" i="2" a="1"/>
  <c r="I73" i="2" s="1"/>
  <c r="I78" i="2" a="1"/>
  <c r="I78" i="2" s="1"/>
  <c r="I79" i="2" a="1"/>
  <c r="I79" i="2" s="1"/>
  <c r="I80" i="2" a="1"/>
  <c r="I80" i="2" s="1"/>
  <c r="I81" i="2" a="1"/>
  <c r="I81" i="2" s="1"/>
  <c r="I84" i="2" a="1"/>
  <c r="I84" i="2" s="1"/>
  <c r="I85" i="2" a="1"/>
  <c r="I85" i="2" s="1"/>
  <c r="I86" i="2" a="1"/>
  <c r="I86" i="2" s="1"/>
  <c r="I87" i="2" a="1"/>
  <c r="I87" i="2" s="1"/>
  <c r="I88" i="2" a="1"/>
  <c r="I88" i="2" s="1"/>
  <c r="I89" i="2" a="1"/>
  <c r="I89" i="2" s="1"/>
  <c r="I94" i="2" a="1"/>
  <c r="I94" i="2" s="1"/>
  <c r="I95" i="2" a="1"/>
  <c r="I95" i="2" s="1"/>
  <c r="I96" i="2" a="1"/>
  <c r="I96" i="2" s="1"/>
  <c r="I97" i="2" a="1"/>
  <c r="I97" i="2" s="1"/>
  <c r="I100" i="2" a="1"/>
  <c r="I100" i="2" s="1"/>
  <c r="I101" i="2" a="1"/>
  <c r="I101" i="2" s="1"/>
  <c r="I102" i="2" a="1"/>
  <c r="I102" i="2" s="1"/>
  <c r="I103" i="2" a="1"/>
  <c r="I103" i="2" s="1"/>
  <c r="I104" i="2" a="1"/>
  <c r="I104" i="2" s="1"/>
  <c r="I105" i="2" a="1"/>
  <c r="I105" i="2" s="1"/>
  <c r="I110" i="2" a="1"/>
  <c r="I110" i="2" s="1"/>
  <c r="I111" i="2" a="1"/>
  <c r="I111" i="2" s="1"/>
  <c r="I112" i="2" a="1"/>
  <c r="I112" i="2" s="1"/>
  <c r="I113" i="2" a="1"/>
  <c r="I113" i="2" s="1"/>
  <c r="I116" i="2" a="1"/>
  <c r="I116" i="2" s="1"/>
  <c r="I117" i="2" a="1"/>
  <c r="I117" i="2" s="1"/>
  <c r="I118" i="2" a="1"/>
  <c r="I118" i="2" s="1"/>
  <c r="I119" i="2" a="1"/>
  <c r="I119" i="2" s="1"/>
  <c r="I120" i="2" a="1"/>
  <c r="I120" i="2" s="1"/>
  <c r="I121" i="2" a="1"/>
  <c r="I121" i="2" s="1"/>
  <c r="I126" i="2" a="1"/>
  <c r="I126" i="2" s="1"/>
  <c r="I127" i="2" a="1"/>
  <c r="I127" i="2" s="1"/>
  <c r="I128" i="2" a="1"/>
  <c r="I128" i="2" s="1"/>
  <c r="I129" i="2" a="1"/>
  <c r="I129" i="2" s="1"/>
  <c r="I132" i="2" a="1"/>
  <c r="I132" i="2" s="1"/>
  <c r="I133" i="2" a="1"/>
  <c r="I133" i="2" s="1"/>
  <c r="I134" i="2" a="1"/>
  <c r="I134" i="2" s="1"/>
  <c r="I135" i="2" a="1"/>
  <c r="I135" i="2" s="1"/>
  <c r="I136" i="2" a="1"/>
  <c r="I136" i="2" s="1"/>
  <c r="I137" i="2" a="1"/>
  <c r="I137" i="2" s="1"/>
  <c r="I142" i="2" a="1"/>
  <c r="I142" i="2" s="1"/>
  <c r="I143" i="2" a="1"/>
  <c r="I143" i="2" s="1"/>
  <c r="I144" i="2" a="1"/>
  <c r="I144" i="2" s="1"/>
  <c r="I145" i="2" a="1"/>
  <c r="I145" i="2" s="1"/>
  <c r="H27" i="2"/>
  <c r="H28" i="2"/>
  <c r="H29" i="2"/>
  <c r="H30" i="2"/>
  <c r="H31" i="2"/>
  <c r="H32" i="2"/>
  <c r="H37" i="2"/>
  <c r="H38" i="2"/>
  <c r="H39" i="2"/>
  <c r="H40" i="2"/>
  <c r="H41" i="2"/>
  <c r="H43" i="2"/>
  <c r="H44" i="2"/>
  <c r="H45" i="2"/>
  <c r="H46" i="2"/>
  <c r="H47" i="2"/>
  <c r="H48" i="2"/>
  <c r="H53" i="2"/>
  <c r="H54" i="2"/>
  <c r="H55" i="2"/>
  <c r="H56" i="2"/>
  <c r="H57" i="2"/>
  <c r="H59" i="2"/>
  <c r="H60" i="2"/>
  <c r="H61" i="2"/>
  <c r="H62" i="2"/>
  <c r="H63" i="2"/>
  <c r="H64" i="2"/>
  <c r="H69" i="2"/>
  <c r="H70" i="2"/>
  <c r="H71" i="2"/>
  <c r="H72" i="2"/>
  <c r="H73" i="2"/>
  <c r="H75" i="2"/>
  <c r="H76" i="2"/>
  <c r="H77" i="2"/>
  <c r="H78" i="2"/>
  <c r="H79" i="2"/>
  <c r="H80" i="2"/>
  <c r="H85" i="2"/>
  <c r="H86" i="2"/>
  <c r="H87" i="2"/>
  <c r="H88" i="2"/>
  <c r="H89" i="2"/>
  <c r="H91" i="2"/>
  <c r="H92" i="2"/>
  <c r="H93" i="2"/>
  <c r="H94" i="2"/>
  <c r="H95" i="2"/>
  <c r="H96" i="2"/>
  <c r="H101" i="2"/>
  <c r="H102" i="2"/>
  <c r="H103" i="2"/>
  <c r="H104" i="2"/>
  <c r="H105" i="2"/>
  <c r="H107" i="2"/>
  <c r="H108" i="2"/>
  <c r="H109" i="2"/>
  <c r="H110" i="2"/>
  <c r="H111" i="2"/>
  <c r="H112" i="2"/>
  <c r="H117" i="2"/>
  <c r="H118" i="2"/>
  <c r="H119" i="2"/>
  <c r="H120" i="2"/>
  <c r="H121" i="2"/>
  <c r="H123" i="2"/>
  <c r="H124" i="2"/>
  <c r="H125" i="2"/>
  <c r="H126" i="2"/>
  <c r="H127" i="2"/>
  <c r="H128" i="2"/>
  <c r="H133" i="2"/>
  <c r="H134" i="2"/>
  <c r="H135" i="2"/>
  <c r="H136" i="2"/>
  <c r="H137" i="2"/>
  <c r="H139" i="2"/>
  <c r="H140" i="2"/>
  <c r="H141" i="2"/>
  <c r="H142" i="2"/>
  <c r="H143" i="2"/>
  <c r="H144" i="2"/>
  <c r="E14" i="2"/>
  <c r="K22" i="2"/>
  <c r="L126" i="2" l="1"/>
  <c r="L125" i="2"/>
  <c r="L124" i="2"/>
  <c r="L75" i="2"/>
  <c r="L57" i="2"/>
  <c r="L101" i="2"/>
  <c r="L53" i="2"/>
  <c r="L73" i="2"/>
  <c r="L78" i="2"/>
  <c r="L54" i="2"/>
  <c r="L69" i="2"/>
  <c r="L107" i="2"/>
  <c r="L85" i="2"/>
  <c r="L94" i="2"/>
  <c r="L105" i="2"/>
  <c r="H22" i="2"/>
  <c r="O2" i="2" a="1"/>
  <c r="O2" i="2" s="1"/>
  <c r="F64" i="2" s="1"/>
  <c r="L32" i="2"/>
  <c r="H138" i="2"/>
  <c r="L138" i="2" s="1"/>
  <c r="H122" i="2"/>
  <c r="H106" i="2"/>
  <c r="H90" i="2"/>
  <c r="H74" i="2"/>
  <c r="H58" i="2"/>
  <c r="H42" i="2"/>
  <c r="I147" i="2" a="1"/>
  <c r="I147" i="2" s="1"/>
  <c r="I131" i="2" a="1"/>
  <c r="I131" i="2" s="1"/>
  <c r="I115" i="2" a="1"/>
  <c r="I115" i="2" s="1"/>
  <c r="I99" i="2" a="1"/>
  <c r="I99" i="2" s="1"/>
  <c r="I83" i="2" a="1"/>
  <c r="I83" i="2" s="1"/>
  <c r="I67" i="2" a="1"/>
  <c r="I67" i="2" s="1"/>
  <c r="I51" i="2" a="1"/>
  <c r="I51" i="2" s="1"/>
  <c r="I35" i="2" a="1"/>
  <c r="I35" i="2" s="1"/>
  <c r="K143" i="2"/>
  <c r="K127" i="2"/>
  <c r="L127" i="2" s="1"/>
  <c r="K111" i="2"/>
  <c r="K95" i="2"/>
  <c r="K79" i="2"/>
  <c r="K63" i="2"/>
  <c r="K47" i="2"/>
  <c r="K31" i="2"/>
  <c r="L49" i="2"/>
  <c r="J134" i="2"/>
  <c r="J118" i="2"/>
  <c r="L118" i="2" s="1"/>
  <c r="J102" i="2"/>
  <c r="L102" i="2" s="1"/>
  <c r="J86" i="2"/>
  <c r="J70" i="2"/>
  <c r="J54" i="2"/>
  <c r="J38" i="2"/>
  <c r="L38" i="2" s="1"/>
  <c r="I146" i="2" a="1"/>
  <c r="I146" i="2" s="1"/>
  <c r="I130" i="2" a="1"/>
  <c r="I130" i="2" s="1"/>
  <c r="I114" i="2" a="1"/>
  <c r="I114" i="2" s="1"/>
  <c r="I98" i="2" a="1"/>
  <c r="I98" i="2" s="1"/>
  <c r="I82" i="2" a="1"/>
  <c r="I82" i="2" s="1"/>
  <c r="I66" i="2" a="1"/>
  <c r="I66" i="2" s="1"/>
  <c r="I50" i="2" a="1"/>
  <c r="I50" i="2" s="1"/>
  <c r="I34" i="2" a="1"/>
  <c r="I34" i="2" s="1"/>
  <c r="L34" i="2" s="1"/>
  <c r="K142" i="2"/>
  <c r="K126" i="2"/>
  <c r="K110" i="2"/>
  <c r="K94" i="2"/>
  <c r="K78" i="2"/>
  <c r="K62" i="2"/>
  <c r="K46" i="2"/>
  <c r="K30" i="2"/>
  <c r="L135" i="2"/>
  <c r="L112" i="2"/>
  <c r="L48" i="2"/>
  <c r="J133" i="2"/>
  <c r="J117" i="2"/>
  <c r="L117" i="2" s="1"/>
  <c r="J101" i="2"/>
  <c r="J85" i="2"/>
  <c r="J69" i="2"/>
  <c r="J53" i="2"/>
  <c r="J37" i="2"/>
  <c r="L37" i="2" s="1"/>
  <c r="H116" i="2"/>
  <c r="L116" i="2" s="1"/>
  <c r="H84" i="2"/>
  <c r="L84" i="2" s="1"/>
  <c r="H52" i="2"/>
  <c r="L52" i="2" s="1"/>
  <c r="H36" i="2"/>
  <c r="I125" i="2" a="1"/>
  <c r="I125" i="2" s="1"/>
  <c r="I93" i="2" a="1"/>
  <c r="I93" i="2" s="1"/>
  <c r="I61" i="2" a="1"/>
  <c r="I61" i="2" s="1"/>
  <c r="L61" i="2" s="1"/>
  <c r="I29" i="2" a="1"/>
  <c r="I29" i="2" s="1"/>
  <c r="K121" i="2"/>
  <c r="K89" i="2"/>
  <c r="L89" i="2" s="1"/>
  <c r="K57" i="2"/>
  <c r="J144" i="2"/>
  <c r="L144" i="2" s="1"/>
  <c r="J112" i="2"/>
  <c r="J80" i="2"/>
  <c r="J32" i="2"/>
  <c r="H147" i="2"/>
  <c r="L147" i="2" s="1"/>
  <c r="H131" i="2"/>
  <c r="L131" i="2" s="1"/>
  <c r="H115" i="2"/>
  <c r="L115" i="2" s="1"/>
  <c r="H99" i="2"/>
  <c r="L99" i="2" s="1"/>
  <c r="H83" i="2"/>
  <c r="L83" i="2" s="1"/>
  <c r="H67" i="2"/>
  <c r="L67" i="2" s="1"/>
  <c r="H51" i="2"/>
  <c r="L51" i="2" s="1"/>
  <c r="H35" i="2"/>
  <c r="L35" i="2" s="1"/>
  <c r="I140" i="2" a="1"/>
  <c r="I140" i="2" s="1"/>
  <c r="I124" i="2" a="1"/>
  <c r="I124" i="2" s="1"/>
  <c r="I108" i="2" a="1"/>
  <c r="I108" i="2" s="1"/>
  <c r="I92" i="2" a="1"/>
  <c r="I92" i="2" s="1"/>
  <c r="I76" i="2" a="1"/>
  <c r="I76" i="2" s="1"/>
  <c r="I60" i="2" a="1"/>
  <c r="I60" i="2" s="1"/>
  <c r="I44" i="2" a="1"/>
  <c r="I44" i="2" s="1"/>
  <c r="L44" i="2" s="1"/>
  <c r="I28" i="2" a="1"/>
  <c r="I28" i="2" s="1"/>
  <c r="L28" i="2" s="1"/>
  <c r="K136" i="2"/>
  <c r="K120" i="2"/>
  <c r="L120" i="2" s="1"/>
  <c r="K104" i="2"/>
  <c r="L104" i="2" s="1"/>
  <c r="K88" i="2"/>
  <c r="L88" i="2" s="1"/>
  <c r="K72" i="2"/>
  <c r="L72" i="2" s="1"/>
  <c r="K56" i="2"/>
  <c r="K40" i="2"/>
  <c r="L40" i="2" s="1"/>
  <c r="L145" i="2"/>
  <c r="L129" i="2"/>
  <c r="J143" i="2"/>
  <c r="J127" i="2"/>
  <c r="J111" i="2"/>
  <c r="J95" i="2"/>
  <c r="J79" i="2"/>
  <c r="J63" i="2"/>
  <c r="J47" i="2"/>
  <c r="L47" i="2" s="1"/>
  <c r="J31" i="2"/>
  <c r="L31" i="2" s="1"/>
  <c r="H132" i="2"/>
  <c r="L132" i="2" s="1"/>
  <c r="H100" i="2"/>
  <c r="L100" i="2" s="1"/>
  <c r="H68" i="2"/>
  <c r="L68" i="2" s="1"/>
  <c r="I141" i="2" a="1"/>
  <c r="I141" i="2" s="1"/>
  <c r="I109" i="2" a="1"/>
  <c r="I109" i="2" s="1"/>
  <c r="I77" i="2" a="1"/>
  <c r="I77" i="2" s="1"/>
  <c r="L77" i="2" s="1"/>
  <c r="I45" i="2" a="1"/>
  <c r="I45" i="2" s="1"/>
  <c r="K137" i="2"/>
  <c r="L137" i="2" s="1"/>
  <c r="K105" i="2"/>
  <c r="K73" i="2"/>
  <c r="K41" i="2"/>
  <c r="L41" i="2" s="1"/>
  <c r="J128" i="2"/>
  <c r="L128" i="2" s="1"/>
  <c r="J96" i="2"/>
  <c r="L96" i="2" s="1"/>
  <c r="J64" i="2"/>
  <c r="L64" i="2" s="1"/>
  <c r="J48" i="2"/>
  <c r="H146" i="2"/>
  <c r="L146" i="2" s="1"/>
  <c r="H130" i="2"/>
  <c r="L130" i="2" s="1"/>
  <c r="H114" i="2"/>
  <c r="H98" i="2"/>
  <c r="H82" i="2"/>
  <c r="L82" i="2" s="1"/>
  <c r="H66" i="2"/>
  <c r="L66" i="2" s="1"/>
  <c r="H50" i="2"/>
  <c r="L50" i="2" s="1"/>
  <c r="H34" i="2"/>
  <c r="I139" i="2" a="1"/>
  <c r="I139" i="2" s="1"/>
  <c r="I123" i="2" a="1"/>
  <c r="I123" i="2" s="1"/>
  <c r="I107" i="2" a="1"/>
  <c r="I107" i="2" s="1"/>
  <c r="I91" i="2" a="1"/>
  <c r="I91" i="2" s="1"/>
  <c r="I75" i="2" a="1"/>
  <c r="I75" i="2" s="1"/>
  <c r="I59" i="2" a="1"/>
  <c r="I59" i="2" s="1"/>
  <c r="I43" i="2" a="1"/>
  <c r="I43" i="2" s="1"/>
  <c r="I27" i="2" a="1"/>
  <c r="I27" i="2" s="1"/>
  <c r="K135" i="2"/>
  <c r="K119" i="2"/>
  <c r="K103" i="2"/>
  <c r="K87" i="2"/>
  <c r="K71" i="2"/>
  <c r="K55" i="2"/>
  <c r="K39" i="2"/>
  <c r="J142" i="2"/>
  <c r="J126" i="2"/>
  <c r="J110" i="2"/>
  <c r="L110" i="2" s="1"/>
  <c r="J94" i="2"/>
  <c r="J78" i="2"/>
  <c r="J62" i="2"/>
  <c r="L62" i="2" s="1"/>
  <c r="J46" i="2"/>
  <c r="J30" i="2"/>
  <c r="H145" i="2"/>
  <c r="H129" i="2"/>
  <c r="H113" i="2"/>
  <c r="L113" i="2" s="1"/>
  <c r="H97" i="2"/>
  <c r="L97" i="2" s="1"/>
  <c r="H81" i="2"/>
  <c r="L81" i="2" s="1"/>
  <c r="H65" i="2"/>
  <c r="L65" i="2" s="1"/>
  <c r="H49" i="2"/>
  <c r="H33" i="2"/>
  <c r="L33" i="2" s="1"/>
  <c r="I138" i="2" a="1"/>
  <c r="I138" i="2" s="1"/>
  <c r="I122" i="2" a="1"/>
  <c r="I122" i="2" s="1"/>
  <c r="I106" i="2" a="1"/>
  <c r="I106" i="2" s="1"/>
  <c r="I90" i="2" a="1"/>
  <c r="I90" i="2" s="1"/>
  <c r="I74" i="2" a="1"/>
  <c r="I74" i="2" s="1"/>
  <c r="I58" i="2" a="1"/>
  <c r="I58" i="2" s="1"/>
  <c r="I42" i="2" a="1"/>
  <c r="I42" i="2" s="1"/>
  <c r="I26" i="2" a="1"/>
  <c r="I26" i="2" s="1"/>
  <c r="K134" i="2"/>
  <c r="K118" i="2"/>
  <c r="K102" i="2"/>
  <c r="K86" i="2"/>
  <c r="K70" i="2"/>
  <c r="K54" i="2"/>
  <c r="K38" i="2"/>
  <c r="J141" i="2"/>
  <c r="J125" i="2"/>
  <c r="J109" i="2"/>
  <c r="J93" i="2"/>
  <c r="J77" i="2"/>
  <c r="J61" i="2"/>
  <c r="J45" i="2"/>
  <c r="J29" i="2"/>
  <c r="L36" i="2"/>
  <c r="L29" i="2"/>
  <c r="L103" i="2"/>
  <c r="H26" i="2"/>
  <c r="K25" i="2"/>
  <c r="H25" i="2"/>
  <c r="K26" i="2"/>
  <c r="K24" i="2"/>
  <c r="H23" i="2"/>
  <c r="K23" i="2"/>
  <c r="S3" i="2"/>
  <c r="T3" i="2" s="1"/>
  <c r="U3" i="2" s="1"/>
  <c r="V3" i="2" s="1"/>
  <c r="W3" i="2" s="1"/>
  <c r="X3" i="2" s="1"/>
  <c r="Y3" i="2" s="1"/>
  <c r="Z3" i="2" s="1"/>
  <c r="A6" i="2"/>
  <c r="F54" i="2"/>
  <c r="F55" i="2"/>
  <c r="F103" i="2"/>
  <c r="F110" i="2"/>
  <c r="F112" i="2"/>
  <c r="F116" i="2"/>
  <c r="F118" i="2"/>
  <c r="F119" i="2"/>
  <c r="O13" i="2"/>
  <c r="F13" i="2"/>
  <c r="D13" i="2"/>
  <c r="E22" i="2"/>
  <c r="C13" i="2"/>
  <c r="B13" i="2"/>
  <c r="A13" i="2"/>
  <c r="L141" i="2" l="1"/>
  <c r="L55" i="2"/>
  <c r="L30" i="2"/>
  <c r="F86" i="2"/>
  <c r="L63" i="2"/>
  <c r="F135" i="2"/>
  <c r="L121" i="2"/>
  <c r="L76" i="2"/>
  <c r="L87" i="2"/>
  <c r="L71" i="2"/>
  <c r="L133" i="2"/>
  <c r="L109" i="2"/>
  <c r="F84" i="2"/>
  <c r="L106" i="2"/>
  <c r="L134" i="2"/>
  <c r="F132" i="2"/>
  <c r="L143" i="2"/>
  <c r="L136" i="2"/>
  <c r="L91" i="2"/>
  <c r="L70" i="2"/>
  <c r="L56" i="2"/>
  <c r="L140" i="2"/>
  <c r="L98" i="2"/>
  <c r="L114" i="2"/>
  <c r="F87" i="2"/>
  <c r="L46" i="2"/>
  <c r="L58" i="2"/>
  <c r="L74" i="2"/>
  <c r="F144" i="2"/>
  <c r="L90" i="2"/>
  <c r="L79" i="2"/>
  <c r="F71" i="2"/>
  <c r="L80" i="2"/>
  <c r="L95" i="2"/>
  <c r="F134" i="2"/>
  <c r="L111" i="2"/>
  <c r="F68" i="2"/>
  <c r="F128" i="2"/>
  <c r="L139" i="2"/>
  <c r="L108" i="2"/>
  <c r="F80" i="2"/>
  <c r="L86" i="2"/>
  <c r="F142" i="2"/>
  <c r="F78" i="2"/>
  <c r="L59" i="2"/>
  <c r="L122" i="2"/>
  <c r="L60" i="2"/>
  <c r="F70" i="2"/>
  <c r="L142" i="2"/>
  <c r="L92" i="2"/>
  <c r="F126" i="2"/>
  <c r="F62" i="2"/>
  <c r="L93" i="2"/>
  <c r="L119" i="2"/>
  <c r="L123" i="2"/>
  <c r="L45" i="2"/>
  <c r="L42" i="2"/>
  <c r="L39" i="2"/>
  <c r="L27" i="2"/>
  <c r="L43" i="2"/>
  <c r="F36" i="2"/>
  <c r="F52" i="2"/>
  <c r="F100" i="2"/>
  <c r="F48" i="2"/>
  <c r="F96" i="2"/>
  <c r="F102" i="2"/>
  <c r="F94" i="2"/>
  <c r="F39" i="2"/>
  <c r="F32" i="2"/>
  <c r="F38" i="2"/>
  <c r="F46" i="2"/>
  <c r="L26" i="2"/>
  <c r="L25" i="2"/>
  <c r="F133" i="2"/>
  <c r="F117" i="2"/>
  <c r="F101" i="2"/>
  <c r="F85" i="2"/>
  <c r="F69" i="2"/>
  <c r="F53" i="2"/>
  <c r="F37" i="2"/>
  <c r="F147" i="2"/>
  <c r="F131" i="2"/>
  <c r="F115" i="2"/>
  <c r="F99" i="2"/>
  <c r="F83" i="2"/>
  <c r="F67" i="2"/>
  <c r="F51" i="2"/>
  <c r="F35" i="2"/>
  <c r="L24" i="2"/>
  <c r="F146" i="2"/>
  <c r="F130" i="2"/>
  <c r="F114" i="2"/>
  <c r="F98" i="2"/>
  <c r="F82" i="2"/>
  <c r="F66" i="2"/>
  <c r="F50" i="2"/>
  <c r="F34" i="2"/>
  <c r="F145" i="2"/>
  <c r="F129" i="2"/>
  <c r="F113" i="2"/>
  <c r="F97" i="2"/>
  <c r="F81" i="2"/>
  <c r="F65" i="2"/>
  <c r="F49" i="2"/>
  <c r="F33" i="2"/>
  <c r="F143" i="2"/>
  <c r="F127" i="2"/>
  <c r="F111" i="2"/>
  <c r="F95" i="2"/>
  <c r="F79" i="2"/>
  <c r="F63" i="2"/>
  <c r="F47" i="2"/>
  <c r="F31" i="2"/>
  <c r="F30" i="2"/>
  <c r="F141" i="2"/>
  <c r="F125" i="2"/>
  <c r="F109" i="2"/>
  <c r="F93" i="2"/>
  <c r="F77" i="2"/>
  <c r="F61" i="2"/>
  <c r="F45" i="2"/>
  <c r="F29" i="2"/>
  <c r="F140" i="2"/>
  <c r="F124" i="2"/>
  <c r="F108" i="2"/>
  <c r="F92" i="2"/>
  <c r="F76" i="2"/>
  <c r="F60" i="2"/>
  <c r="F44" i="2"/>
  <c r="F28" i="2"/>
  <c r="F139" i="2"/>
  <c r="F123" i="2"/>
  <c r="F107" i="2"/>
  <c r="F91" i="2"/>
  <c r="F75" i="2"/>
  <c r="F59" i="2"/>
  <c r="F43" i="2"/>
  <c r="F27" i="2"/>
  <c r="F138" i="2"/>
  <c r="F122" i="2"/>
  <c r="F106" i="2"/>
  <c r="F90" i="2"/>
  <c r="F74" i="2"/>
  <c r="F58" i="2"/>
  <c r="F42" i="2"/>
  <c r="F26" i="2"/>
  <c r="F137" i="2"/>
  <c r="F121" i="2"/>
  <c r="F105" i="2"/>
  <c r="F89" i="2"/>
  <c r="F73" i="2"/>
  <c r="F57" i="2"/>
  <c r="F41" i="2"/>
  <c r="F136" i="2"/>
  <c r="F120" i="2"/>
  <c r="F104" i="2"/>
  <c r="F88" i="2"/>
  <c r="F72" i="2"/>
  <c r="F56" i="2"/>
  <c r="F40" i="2"/>
  <c r="S5" i="2" l="1"/>
  <c r="T5" i="2" s="1"/>
  <c r="U5" i="2" s="1"/>
  <c r="V5" i="2" s="1"/>
  <c r="W5" i="2" s="1"/>
  <c r="X5" i="2" s="1"/>
  <c r="Y5" i="2" s="1"/>
  <c r="Z5" i="2" s="1"/>
  <c r="S6" i="2"/>
  <c r="T6" i="2" s="1"/>
  <c r="U6" i="2" s="1"/>
  <c r="V6" i="2" s="1"/>
  <c r="W6" i="2" s="1"/>
  <c r="X6" i="2" s="1"/>
  <c r="Y6" i="2" s="1"/>
  <c r="Z6" i="2" s="1"/>
  <c r="S7" i="2"/>
  <c r="T7" i="2" s="1"/>
  <c r="U7" i="2" s="1"/>
  <c r="V7" i="2" s="1"/>
  <c r="W7" i="2" s="1"/>
  <c r="X7" i="2" s="1"/>
  <c r="Y7" i="2" s="1"/>
  <c r="Z7" i="2" s="1"/>
  <c r="S8" i="2"/>
  <c r="T8" i="2" s="1"/>
  <c r="U8" i="2" s="1"/>
  <c r="V8" i="2" s="1"/>
  <c r="W8" i="2" s="1"/>
  <c r="X8" i="2" s="1"/>
  <c r="Y8" i="2" s="1"/>
  <c r="Z8" i="2" s="1"/>
  <c r="S2" i="2"/>
  <c r="T2" i="2" s="1"/>
  <c r="S4" i="2"/>
  <c r="T4" i="2" s="1"/>
  <c r="U4" i="2" s="1"/>
  <c r="V4" i="2" s="1"/>
  <c r="W4" i="2" s="1"/>
  <c r="X4" i="2" s="1"/>
  <c r="Y4" i="2" s="1"/>
  <c r="Z4" i="2" s="1"/>
  <c r="R11" i="2"/>
  <c r="S11" i="2"/>
  <c r="T11" i="2"/>
  <c r="U11" i="2"/>
  <c r="V11" i="2"/>
  <c r="S12" i="2"/>
  <c r="T12" i="2" s="1"/>
  <c r="U12" i="2" s="1"/>
  <c r="V12" i="2" s="1"/>
  <c r="I23" i="2" l="1" a="1"/>
  <c r="I23" i="2" s="1"/>
  <c r="L23" i="2" s="1"/>
  <c r="U2" i="2"/>
  <c r="V2" i="2" s="1"/>
  <c r="W2" i="2" s="1"/>
  <c r="X2" i="2" s="1"/>
  <c r="Y2" i="2" s="1"/>
  <c r="Z2" i="2" s="1"/>
  <c r="F25" i="2"/>
  <c r="F23" i="2" l="1"/>
  <c r="F24" i="2"/>
  <c r="F22" i="2" l="1"/>
  <c r="G26" i="2" l="1"/>
  <c r="M26" i="2" s="1"/>
  <c r="G42" i="2"/>
  <c r="M42" i="2" s="1"/>
  <c r="G58" i="2"/>
  <c r="M58" i="2" s="1"/>
  <c r="G74" i="2"/>
  <c r="M74" i="2" s="1"/>
  <c r="G90" i="2"/>
  <c r="M90" i="2" s="1"/>
  <c r="G106" i="2"/>
  <c r="M106" i="2" s="1"/>
  <c r="G122" i="2"/>
  <c r="M122" i="2" s="1"/>
  <c r="G138" i="2"/>
  <c r="M138" i="2" s="1"/>
  <c r="G144" i="2"/>
  <c r="M144" i="2" s="1"/>
  <c r="G49" i="2"/>
  <c r="M49" i="2" s="1"/>
  <c r="G97" i="2"/>
  <c r="M97" i="2" s="1"/>
  <c r="G113" i="2"/>
  <c r="M113" i="2" s="1"/>
  <c r="G71" i="2"/>
  <c r="M71" i="2" s="1"/>
  <c r="G35" i="2"/>
  <c r="M35" i="2" s="1"/>
  <c r="G115" i="2"/>
  <c r="M115" i="2" s="1"/>
  <c r="G94" i="2"/>
  <c r="M94" i="2" s="1"/>
  <c r="G89" i="2"/>
  <c r="M89" i="2" s="1"/>
  <c r="G121" i="2"/>
  <c r="M121" i="2" s="1"/>
  <c r="G52" i="2"/>
  <c r="M52" i="2" s="1"/>
  <c r="G84" i="2"/>
  <c r="M84" i="2" s="1"/>
  <c r="G95" i="2"/>
  <c r="M95" i="2" s="1"/>
  <c r="G37" i="2"/>
  <c r="M37" i="2" s="1"/>
  <c r="G53" i="2"/>
  <c r="M53" i="2" s="1"/>
  <c r="G69" i="2"/>
  <c r="M69" i="2" s="1"/>
  <c r="G85" i="2"/>
  <c r="M85" i="2" s="1"/>
  <c r="G101" i="2"/>
  <c r="M101" i="2" s="1"/>
  <c r="G117" i="2"/>
  <c r="M117" i="2" s="1"/>
  <c r="G133" i="2"/>
  <c r="M133" i="2" s="1"/>
  <c r="G33" i="2"/>
  <c r="M33" i="2" s="1"/>
  <c r="G65" i="2"/>
  <c r="M65" i="2" s="1"/>
  <c r="G81" i="2"/>
  <c r="M81" i="2" s="1"/>
  <c r="G87" i="2"/>
  <c r="M87" i="2" s="1"/>
  <c r="G119" i="2"/>
  <c r="M119" i="2" s="1"/>
  <c r="G135" i="2"/>
  <c r="M135" i="2" s="1"/>
  <c r="G83" i="2"/>
  <c r="M83" i="2" s="1"/>
  <c r="G62" i="2"/>
  <c r="M62" i="2" s="1"/>
  <c r="G126" i="2"/>
  <c r="M126" i="2" s="1"/>
  <c r="G137" i="2"/>
  <c r="M137" i="2" s="1"/>
  <c r="G68" i="2"/>
  <c r="M68" i="2" s="1"/>
  <c r="G143" i="2"/>
  <c r="M143" i="2" s="1"/>
  <c r="G32" i="2"/>
  <c r="M32" i="2" s="1"/>
  <c r="G48" i="2"/>
  <c r="M48" i="2" s="1"/>
  <c r="G64" i="2"/>
  <c r="M64" i="2" s="1"/>
  <c r="G80" i="2"/>
  <c r="M80" i="2" s="1"/>
  <c r="G96" i="2"/>
  <c r="M96" i="2" s="1"/>
  <c r="G112" i="2"/>
  <c r="M112" i="2" s="1"/>
  <c r="G128" i="2"/>
  <c r="M128" i="2" s="1"/>
  <c r="G129" i="2"/>
  <c r="M129" i="2" s="1"/>
  <c r="G46" i="2"/>
  <c r="M46" i="2" s="1"/>
  <c r="G47" i="2"/>
  <c r="M47" i="2" s="1"/>
  <c r="G27" i="2"/>
  <c r="M27" i="2" s="1"/>
  <c r="G43" i="2"/>
  <c r="M43" i="2" s="1"/>
  <c r="G59" i="2"/>
  <c r="M59" i="2" s="1"/>
  <c r="G75" i="2"/>
  <c r="M75" i="2" s="1"/>
  <c r="G91" i="2"/>
  <c r="M91" i="2" s="1"/>
  <c r="G107" i="2"/>
  <c r="M107" i="2" s="1"/>
  <c r="G123" i="2"/>
  <c r="M123" i="2" s="1"/>
  <c r="G139" i="2"/>
  <c r="M139" i="2" s="1"/>
  <c r="G103" i="2"/>
  <c r="M103" i="2" s="1"/>
  <c r="G147" i="2"/>
  <c r="M147" i="2" s="1"/>
  <c r="G57" i="2"/>
  <c r="M57" i="2" s="1"/>
  <c r="G105" i="2"/>
  <c r="M105" i="2" s="1"/>
  <c r="G100" i="2"/>
  <c r="M100" i="2" s="1"/>
  <c r="G63" i="2"/>
  <c r="M63" i="2" s="1"/>
  <c r="G38" i="2"/>
  <c r="M38" i="2" s="1"/>
  <c r="G54" i="2"/>
  <c r="M54" i="2" s="1"/>
  <c r="G70" i="2"/>
  <c r="M70" i="2" s="1"/>
  <c r="G86" i="2"/>
  <c r="M86" i="2" s="1"/>
  <c r="G102" i="2"/>
  <c r="M102" i="2" s="1"/>
  <c r="G118" i="2"/>
  <c r="M118" i="2" s="1"/>
  <c r="G134" i="2"/>
  <c r="M134" i="2" s="1"/>
  <c r="G145" i="2"/>
  <c r="M145" i="2" s="1"/>
  <c r="G55" i="2"/>
  <c r="M55" i="2" s="1"/>
  <c r="G78" i="2"/>
  <c r="M78" i="2" s="1"/>
  <c r="G25" i="2"/>
  <c r="M25" i="2" s="1"/>
  <c r="G132" i="2"/>
  <c r="M132" i="2" s="1"/>
  <c r="G111" i="2"/>
  <c r="M111" i="2" s="1"/>
  <c r="G28" i="2"/>
  <c r="M28" i="2" s="1"/>
  <c r="G44" i="2"/>
  <c r="M44" i="2" s="1"/>
  <c r="G60" i="2"/>
  <c r="M60" i="2" s="1"/>
  <c r="G76" i="2"/>
  <c r="M76" i="2" s="1"/>
  <c r="G92" i="2"/>
  <c r="M92" i="2" s="1"/>
  <c r="G108" i="2"/>
  <c r="M108" i="2" s="1"/>
  <c r="G124" i="2"/>
  <c r="M124" i="2" s="1"/>
  <c r="G140" i="2"/>
  <c r="M140" i="2" s="1"/>
  <c r="G23" i="2"/>
  <c r="G39" i="2"/>
  <c r="M39" i="2" s="1"/>
  <c r="G142" i="2"/>
  <c r="M142" i="2" s="1"/>
  <c r="G116" i="2"/>
  <c r="M116" i="2" s="1"/>
  <c r="G34" i="2"/>
  <c r="M34" i="2" s="1"/>
  <c r="G50" i="2"/>
  <c r="M50" i="2" s="1"/>
  <c r="G66" i="2"/>
  <c r="M66" i="2" s="1"/>
  <c r="G82" i="2"/>
  <c r="M82" i="2" s="1"/>
  <c r="G98" i="2"/>
  <c r="M98" i="2" s="1"/>
  <c r="G114" i="2"/>
  <c r="M114" i="2" s="1"/>
  <c r="G130" i="2"/>
  <c r="M130" i="2" s="1"/>
  <c r="G146" i="2"/>
  <c r="M146" i="2" s="1"/>
  <c r="G29" i="2"/>
  <c r="M29" i="2" s="1"/>
  <c r="G45" i="2"/>
  <c r="M45" i="2" s="1"/>
  <c r="G61" i="2"/>
  <c r="M61" i="2" s="1"/>
  <c r="G77" i="2"/>
  <c r="M77" i="2" s="1"/>
  <c r="G93" i="2"/>
  <c r="M93" i="2" s="1"/>
  <c r="G109" i="2"/>
  <c r="M109" i="2" s="1"/>
  <c r="G125" i="2"/>
  <c r="M125" i="2" s="1"/>
  <c r="G141" i="2"/>
  <c r="M141" i="2" s="1"/>
  <c r="G110" i="2"/>
  <c r="M110" i="2" s="1"/>
  <c r="G73" i="2"/>
  <c r="M73" i="2" s="1"/>
  <c r="G24" i="2"/>
  <c r="M24" i="2" s="1"/>
  <c r="G40" i="2"/>
  <c r="M40" i="2" s="1"/>
  <c r="G56" i="2"/>
  <c r="M56" i="2" s="1"/>
  <c r="G72" i="2"/>
  <c r="M72" i="2" s="1"/>
  <c r="G88" i="2"/>
  <c r="M88" i="2" s="1"/>
  <c r="G104" i="2"/>
  <c r="M104" i="2" s="1"/>
  <c r="G120" i="2"/>
  <c r="M120" i="2" s="1"/>
  <c r="G136" i="2"/>
  <c r="M136" i="2" s="1"/>
  <c r="G51" i="2"/>
  <c r="M51" i="2" s="1"/>
  <c r="G67" i="2"/>
  <c r="M67" i="2" s="1"/>
  <c r="G99" i="2"/>
  <c r="M99" i="2" s="1"/>
  <c r="G131" i="2"/>
  <c r="M131" i="2" s="1"/>
  <c r="G30" i="2"/>
  <c r="M30" i="2" s="1"/>
  <c r="G41" i="2"/>
  <c r="M41" i="2" s="1"/>
  <c r="G36" i="2"/>
  <c r="M36" i="2" s="1"/>
  <c r="G31" i="2"/>
  <c r="M31" i="2" s="1"/>
  <c r="G79" i="2"/>
  <c r="M79" i="2" s="1"/>
  <c r="G127" i="2"/>
  <c r="M127" i="2" s="1"/>
  <c r="M23" i="2" l="1"/>
  <c r="M22" i="2" s="1"/>
  <c r="O3" i="2"/>
  <c r="G22" i="2" s="1"/>
  <c r="N81" i="2"/>
  <c r="N111" i="2"/>
  <c r="N50" i="2"/>
  <c r="N25" i="2"/>
  <c r="N103" i="2"/>
  <c r="N64" i="2"/>
  <c r="N117" i="2"/>
  <c r="N97" i="2"/>
  <c r="N94" i="2"/>
  <c r="N105" i="2"/>
  <c r="N127" i="2"/>
  <c r="N24" i="2"/>
  <c r="O24" i="2" s="1"/>
  <c r="N31" i="2"/>
  <c r="N101" i="2"/>
  <c r="N49" i="2"/>
  <c r="N41" i="2"/>
  <c r="N141" i="2"/>
  <c r="N116" i="2"/>
  <c r="N55" i="2"/>
  <c r="N123" i="2"/>
  <c r="N32" i="2"/>
  <c r="N85" i="2"/>
  <c r="N144" i="2"/>
  <c r="N63" i="2"/>
  <c r="N128" i="2"/>
  <c r="N35" i="2"/>
  <c r="N113" i="2"/>
  <c r="N110" i="2"/>
  <c r="N145" i="2"/>
  <c r="N131" i="2"/>
  <c r="N109" i="2"/>
  <c r="N39" i="2"/>
  <c r="N134" i="2"/>
  <c r="N91" i="2"/>
  <c r="N68" i="2"/>
  <c r="N53" i="2"/>
  <c r="N122" i="2"/>
  <c r="N87" i="2"/>
  <c r="N65" i="2"/>
  <c r="N82" i="2"/>
  <c r="N132" i="2"/>
  <c r="N139" i="2"/>
  <c r="N106" i="2"/>
  <c r="N60" i="2"/>
  <c r="N114" i="2"/>
  <c r="N56" i="2"/>
  <c r="N33" i="2"/>
  <c r="N147" i="2"/>
  <c r="N34" i="2"/>
  <c r="N107" i="2"/>
  <c r="N93" i="2"/>
  <c r="N75" i="2"/>
  <c r="N102" i="2"/>
  <c r="N126" i="2"/>
  <c r="N95" i="2"/>
  <c r="N90" i="2"/>
  <c r="N130" i="2"/>
  <c r="N44" i="2"/>
  <c r="N98" i="2"/>
  <c r="N96" i="2"/>
  <c r="N80" i="2"/>
  <c r="N48" i="2"/>
  <c r="N143" i="2"/>
  <c r="N37" i="2"/>
  <c r="N67" i="2"/>
  <c r="N51" i="2"/>
  <c r="N86" i="2"/>
  <c r="N43" i="2"/>
  <c r="N62" i="2"/>
  <c r="N84" i="2"/>
  <c r="N74" i="2"/>
  <c r="N88" i="2"/>
  <c r="N100" i="2"/>
  <c r="N28" i="2"/>
  <c r="N57" i="2"/>
  <c r="N133" i="2"/>
  <c r="N78" i="2"/>
  <c r="N142" i="2"/>
  <c r="N99" i="2"/>
  <c r="N118" i="2"/>
  <c r="N77" i="2"/>
  <c r="N136" i="2"/>
  <c r="N70" i="2"/>
  <c r="N83" i="2"/>
  <c r="N52" i="2"/>
  <c r="N58" i="2"/>
  <c r="N129" i="2"/>
  <c r="N112" i="2"/>
  <c r="N40" i="2"/>
  <c r="N79" i="2"/>
  <c r="N73" i="2"/>
  <c r="N30" i="2"/>
  <c r="N138" i="2"/>
  <c r="N23" i="2"/>
  <c r="O23" i="2" s="1"/>
  <c r="N140" i="2"/>
  <c r="N61" i="2"/>
  <c r="N45" i="2"/>
  <c r="N27" i="2"/>
  <c r="N120" i="2"/>
  <c r="N29" i="2"/>
  <c r="N92" i="2"/>
  <c r="N54" i="2"/>
  <c r="N47" i="2"/>
  <c r="N135" i="2"/>
  <c r="N121" i="2"/>
  <c r="N42" i="2"/>
  <c r="N72" i="2"/>
  <c r="N115" i="2"/>
  <c r="N71" i="2"/>
  <c r="N66" i="2"/>
  <c r="N36" i="2"/>
  <c r="N125" i="2"/>
  <c r="N69" i="2"/>
  <c r="N137" i="2"/>
  <c r="N59" i="2"/>
  <c r="N124" i="2"/>
  <c r="N108" i="2"/>
  <c r="N104" i="2"/>
  <c r="N146" i="2"/>
  <c r="N76" i="2"/>
  <c r="N38" i="2"/>
  <c r="N46" i="2"/>
  <c r="N119" i="2"/>
  <c r="N89" i="2"/>
  <c r="N26" i="2"/>
  <c r="N22" i="2" l="1"/>
  <c r="O22" i="2"/>
  <c r="L22" i="2" l="1"/>
  <c r="I5" i="2"/>
  <c r="O5" i="2"/>
  <c r="O6"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tc={52AE8313-3667-43DF-9B1E-044E919157A8}</author>
    <author>Markus Hagenkamp</author>
  </authors>
  <commentList>
    <comment ref="B13" authorId="0" shapeId="0" xr:uid="{52AE8313-3667-43DF-9B1E-044E919157A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Maximal eine selbstgenutzte Wohneinheit bei ungeteiltem Eigentum</t>
      </text>
    </comment>
    <comment ref="E14" authorId="1" shapeId="0" xr:uid="{D41DECB5-702F-47BC-802D-29216546AFA0}">
      <text>
        <r>
          <rPr>
            <sz val="9"/>
            <color indexed="81"/>
            <rFont val="Segoe UI"/>
            <family val="2"/>
          </rPr>
          <t xml:space="preserve">Bitte geben Sie den Eigentumsanteil an, den die jeweiligen Eigentümer an der WEG haben (in Prozent, Tausendstel oder Zehntausendstel, siehe obiges Einstellfeld). 
Die höchstens förderfähigen Ausgaben werden gleichmäßig auf die Anzahl der vorhandenen Wohneinheiten aufgeteilt. Gleichzeitig ist der Anteil der angesetzten tatsächlichen Kosten auf den Eigentumsanteil an der WEG begrenzt.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<sst xmlns="http://schemas.openxmlformats.org/spreadsheetml/2006/main" count="303" uniqueCount="56">
  <si>
    <t xml:space="preserve">Allgemeine Angaben </t>
  </si>
  <si>
    <t>Ergebniszusammenfassung:</t>
  </si>
  <si>
    <t>Obergrenze förderfähiger Ausgaben ab</t>
  </si>
  <si>
    <r>
      <t>Geplante erneuerbare</t>
    </r>
    <r>
      <rPr>
        <vertAlign val="superscript"/>
        <sz val="11"/>
        <color theme="1"/>
        <rFont val="Aptos Narrow"/>
        <family val="2"/>
        <scheme val="minor"/>
      </rPr>
      <t>1</t>
    </r>
    <r>
      <rPr>
        <sz val="11"/>
        <color theme="1"/>
        <rFont val="Aptos Narrow"/>
        <family val="2"/>
        <scheme val="minor"/>
      </rPr>
      <t xml:space="preserve"> Heizung:</t>
    </r>
  </si>
  <si>
    <t>Wärmepumpe</t>
  </si>
  <si>
    <t>Maximal förderfähige Ausgaben:</t>
  </si>
  <si>
    <t>Wohngebäude</t>
  </si>
  <si>
    <t>1. Wohneinheit</t>
  </si>
  <si>
    <t>2. bis 6. Wohneinheit zusätzl.</t>
  </si>
  <si>
    <t>Geplantes Datum der Antragstellung:</t>
  </si>
  <si>
    <t xml:space="preserve"> --&gt; maßgebliches Datum für Berechnung der Förderung:</t>
  </si>
  <si>
    <t>ab 7. Wohneinheit zusätzl.</t>
  </si>
  <si>
    <t>Gebäudetyp:</t>
  </si>
  <si>
    <t>Nichtwohngebäude 
[Nettogrundfläche]</t>
  </si>
  <si>
    <t>bis 150 m²</t>
  </si>
  <si>
    <t xml:space="preserve">zu erwartender Förderanteil (% der Ausgaben): </t>
  </si>
  <si>
    <t>151. bis 400. m² zusätzl.</t>
  </si>
  <si>
    <t>401. bis 1000. m² zusätzl.</t>
  </si>
  <si>
    <r>
      <t>Wertschöpfungsbonus</t>
    </r>
    <r>
      <rPr>
        <vertAlign val="superscript"/>
        <sz val="11"/>
        <color theme="1"/>
        <rFont val="Aptos Narrow"/>
        <family val="2"/>
        <scheme val="minor"/>
      </rPr>
      <t>2</t>
    </r>
    <r>
      <rPr>
        <sz val="11"/>
        <color theme="1"/>
        <rFont val="Aptos Narrow"/>
        <family val="2"/>
        <scheme val="minor"/>
      </rPr>
      <t xml:space="preserve"> anwendbar? </t>
    </r>
  </si>
  <si>
    <t>Ja</t>
  </si>
  <si>
    <t xml:space="preserve">Aktuelle Informationen zur BEG-Förderung finden Sie immer hier: </t>
  </si>
  <si>
    <t>ab 1001. m² zusätzl.</t>
  </si>
  <si>
    <r>
      <t>Klimageschwindigkeitsbonus</t>
    </r>
    <r>
      <rPr>
        <vertAlign val="superscript"/>
        <sz val="11"/>
        <color theme="1"/>
        <rFont val="Aptos Narrow"/>
        <family val="2"/>
        <scheme val="minor"/>
      </rPr>
      <t>3</t>
    </r>
    <r>
      <rPr>
        <sz val="11"/>
        <color theme="1"/>
        <rFont val="Aptos Narrow"/>
        <family val="2"/>
        <scheme val="minor"/>
      </rPr>
      <t xml:space="preserve"> nutzbar?</t>
    </r>
  </si>
  <si>
    <t>https://oekozentrum.nrw/beg/</t>
  </si>
  <si>
    <r>
      <t>Wohnungseigentümergemeinschaft</t>
    </r>
    <r>
      <rPr>
        <vertAlign val="superscript"/>
        <sz val="11"/>
        <color theme="1"/>
        <rFont val="Aptos Narrow"/>
        <family val="2"/>
        <scheme val="minor"/>
      </rPr>
      <t>5</t>
    </r>
    <r>
      <rPr>
        <sz val="11"/>
        <color theme="1"/>
        <rFont val="Aptos Narrow"/>
        <family val="2"/>
        <scheme val="minor"/>
      </rPr>
      <t xml:space="preserve"> (WEG)? </t>
    </r>
  </si>
  <si>
    <t>Legende:</t>
  </si>
  <si>
    <t>Eingabefelder</t>
  </si>
  <si>
    <t>Ergebnisfelder</t>
  </si>
  <si>
    <t>Antrag ab</t>
  </si>
  <si>
    <t>max. zu versteuerndes Haushaltseinkommen</t>
  </si>
  <si>
    <t>Ein-kommens-bonus</t>
  </si>
  <si>
    <t>Klimageschwindigkeitsbonus</t>
  </si>
  <si>
    <t>%</t>
  </si>
  <si>
    <t>berücksichtigte Ausgaben</t>
  </si>
  <si>
    <t>Grundfördersatz</t>
  </si>
  <si>
    <t>Boni</t>
  </si>
  <si>
    <t>Gesamter Fördersatz 
(max. 70 bzw. 80 %)</t>
  </si>
  <si>
    <t>ohne Kind</t>
  </si>
  <si>
    <t>mit Kind</t>
  </si>
  <si>
    <r>
      <t>Klimageschwindigkeits-bonus</t>
    </r>
    <r>
      <rPr>
        <b/>
        <vertAlign val="superscript"/>
        <sz val="11"/>
        <color theme="1"/>
        <rFont val="Aptos Narrow"/>
        <family val="2"/>
        <scheme val="minor"/>
      </rPr>
      <t>3</t>
    </r>
  </si>
  <si>
    <r>
      <t>Einkommensbonus</t>
    </r>
    <r>
      <rPr>
        <b/>
        <vertAlign val="superscript"/>
        <sz val="11"/>
        <color theme="1"/>
        <rFont val="Aptos Narrow"/>
        <family val="2"/>
        <scheme val="minor"/>
      </rPr>
      <t>4</t>
    </r>
  </si>
  <si>
    <r>
      <t>Wertschöpfungsbonus</t>
    </r>
    <r>
      <rPr>
        <b/>
        <vertAlign val="superscript"/>
        <sz val="11"/>
        <color theme="1"/>
        <rFont val="Aptos Narrow"/>
        <family val="2"/>
        <scheme val="minor"/>
      </rPr>
      <t>2</t>
    </r>
  </si>
  <si>
    <r>
      <rPr>
        <vertAlign val="superscript"/>
        <sz val="11"/>
        <color theme="1"/>
        <rFont val="Aptos Narrow"/>
        <family val="2"/>
        <scheme val="minor"/>
      </rPr>
      <t xml:space="preserve">1 </t>
    </r>
    <r>
      <rPr>
        <b/>
        <sz val="11"/>
        <color theme="1"/>
        <rFont val="Aptos Narrow"/>
        <family val="2"/>
        <scheme val="minor"/>
      </rPr>
      <t>Fokus auf Umstieg:</t>
    </r>
    <r>
      <rPr>
        <vertAlign val="superscript"/>
        <sz val="11"/>
        <color theme="1"/>
        <rFont val="Aptos Narrow"/>
        <family val="2"/>
        <scheme val="minor"/>
      </rPr>
      <t xml:space="preserve"> </t>
    </r>
    <r>
      <rPr>
        <sz val="11"/>
        <color theme="1"/>
        <rFont val="Aptos Narrow"/>
        <family val="2"/>
        <scheme val="minor"/>
      </rPr>
      <t xml:space="preserve">Es wird nur der Wechsel auf erneuerbare Heizungen gefördert. Keine Förderung für Öl/Gas oder den Wechsel von einem Wärmenetz bzw. einer ab 2008 installierten erneuerbaren Bestandsheizung. Bei Ersatz älterer erneuerbarer Heizungen sind 25 % der Kosten förderfähig (Im Rechner nicht abgebildet). </t>
    </r>
  </si>
  <si>
    <r>
      <rPr>
        <b/>
        <vertAlign val="superscript"/>
        <sz val="11"/>
        <color theme="1"/>
        <rFont val="Aptos Narrow"/>
        <family val="2"/>
        <scheme val="minor"/>
      </rPr>
      <t>2</t>
    </r>
    <r>
      <rPr>
        <b/>
        <sz val="11"/>
        <color theme="1"/>
        <rFont val="Aptos Narrow"/>
        <family val="2"/>
        <scheme val="minor"/>
      </rPr>
      <t xml:space="preserve"> Wertschöpfungsbonus / Grundförderung Wärmepumpen:</t>
    </r>
    <r>
      <rPr>
        <sz val="11"/>
        <color theme="1"/>
        <rFont val="Aptos Narrow"/>
        <family val="2"/>
        <scheme val="minor"/>
      </rPr>
      <t xml:space="preserve"> Ab Q1 2027 erhalten Wärmepumpen nur noch 15 % Grundförderung. Bei in der EU (oder assoziierten Märkten) hergestellten Wärmepumpen wird das durch einen neuen 15 % Wertschöpfungsbonus ausgeglichen. Berechtigte Wärmepumpen sollen gelistet werden. </t>
    </r>
  </si>
  <si>
    <t>Summen:</t>
  </si>
  <si>
    <r>
      <rPr>
        <b/>
        <vertAlign val="superscript"/>
        <sz val="11"/>
        <color theme="1"/>
        <rFont val="Aptos Narrow"/>
        <family val="2"/>
        <scheme val="minor"/>
      </rPr>
      <t>4</t>
    </r>
    <r>
      <rPr>
        <b/>
        <sz val="11"/>
        <color theme="1"/>
        <rFont val="Aptos Narrow"/>
        <family val="2"/>
        <scheme val="minor"/>
      </rPr>
      <t xml:space="preserve"> Einkommensbonus (für max. 1 selbstgenutzte Wohneinheit je Antrag):</t>
    </r>
    <r>
      <rPr>
        <sz val="11"/>
        <color theme="1"/>
        <rFont val="Aptos Narrow"/>
        <family val="2"/>
        <scheme val="minor"/>
      </rPr>
      <t xml:space="preserve"> Bonus zur Erleichterung des Umstiegs für Menschen mit kleinen Einkommen. Bis 30.000 € zu versteuerndem Jahreshaushaltseinkommen (zvE) werden 40 % Bonus gewährt, bis 40.000 € zvE ein Bonus von 30 % und bis 50.000 € zvE noch 10 %. Bei mindestens einem noch nicht volljährigen Kind steigt die Grenze einmalig um 10.000 €. Insgesamt sind maximal 70 % Boni möglich, bei 40 % Einkommensbonus sogar 80 %. </t>
    </r>
  </si>
  <si>
    <t/>
  </si>
  <si>
    <r>
      <rPr>
        <b/>
        <vertAlign val="superscript"/>
        <sz val="11"/>
        <color theme="1"/>
        <rFont val="Aptos Narrow"/>
        <family val="2"/>
        <scheme val="minor"/>
      </rPr>
      <t>5</t>
    </r>
    <r>
      <rPr>
        <b/>
        <sz val="11"/>
        <color theme="1"/>
        <rFont val="Aptos Narrow"/>
        <family val="2"/>
        <scheme val="minor"/>
      </rPr>
      <t xml:space="preserve"> Wohnungseigentümergemeinschaften (WEG):</t>
    </r>
    <r>
      <rPr>
        <sz val="11"/>
        <color theme="1"/>
        <rFont val="Aptos Narrow"/>
        <family val="2"/>
        <scheme val="minor"/>
      </rPr>
      <t xml:space="preserve"> Diese Boni werden über je einen Zusatzantrag pro WE beantragt. Die förderfähigen Ausgaben werden für das Gebäude ermittelt und gleichmäßig auf die Wohneinheiten verteilt. Die tatsächlichen Ausgaben werden anhand des Eigentumsanteils aufgeteilt. Maximal ist der Anteil förderfähig, der sich bei gleichmäßiger Aufteilung auf die Wohneinheiten ergibt. Bei drei WE also maximal ein Drittel der Gesamtausgaben je Wohneinheit.  </t>
    </r>
  </si>
  <si>
    <t xml:space="preserve">&lt;--- Mit Klick auf das Plus(+) am Bildschirmrand können Sie die Ansicht auf 125 Wohneinheiten erweitern.  </t>
  </si>
  <si>
    <t>berücksichtigte Ausgaben für Boni (ggf. gedeckelt):</t>
  </si>
  <si>
    <t xml:space="preserve">Förderung über Boni </t>
  </si>
  <si>
    <t>Gesamtförderung</t>
  </si>
  <si>
    <r>
      <rPr>
        <b/>
        <vertAlign val="superscript"/>
        <sz val="11"/>
        <color theme="1"/>
        <rFont val="Aptos Narrow"/>
        <family val="2"/>
        <scheme val="minor"/>
      </rPr>
      <t xml:space="preserve">3 </t>
    </r>
    <r>
      <rPr>
        <b/>
        <sz val="11"/>
        <color theme="1"/>
        <rFont val="Aptos Narrow"/>
        <family val="2"/>
        <scheme val="minor"/>
      </rPr>
      <t xml:space="preserve">Klimageschwindigkeitsbonus (für max. 1 selbstgenutzte Wohneinheit je Antrag): </t>
    </r>
    <r>
      <rPr>
        <sz val="11"/>
        <color theme="1"/>
        <rFont val="Aptos Narrow"/>
        <family val="2"/>
        <scheme val="minor"/>
      </rPr>
      <t>Bonus beim Tausch von intakten Öl-, Etagen-, Kohle- oder Nachtspeicherheizungen gegen erneuerbare Heizungen. Der Bonus gilt auch für Gas- und Biomasseheizungen, die mind. 20 Jahre alt sind, liegt bei 16 % und sinkt ab 01.02.2027 halbjährlich um 4 Prozentpunkte. Für eine korrekte Berechnung müssen alle Heizungen die Vorraussetzungen des Bonus erfüllen. Verschiedene Heizsysteme können vom Rechner nicht gemeinsam abgebildet werden.</t>
    </r>
  </si>
  <si>
    <t>ab 01.08.2027</t>
  </si>
  <si>
    <t>30.001 bis 40.000 €</t>
  </si>
  <si>
    <t>Nein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</si>
</sst>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0\ &quot;€&quot;;[Red]\-#,##0\ &quot;€&quot;"/>
    <numFmt numFmtId="44" formatCode="_-* #,##0.00\ &quot;€&quot;_-;\-* #,##0.00\ &quot;€&quot;_-;_-* &quot;-&quot;??\ &quot;€&quot;_-;_-@_-"/>
    <numFmt numFmtId="164" formatCode="#,##0\ &quot;€&quot;"/>
    <numFmt numFmtId="165" formatCode="_-* #,##0\ &quot;€&quot;_-;\-* #,##0\ &quot;€&quot;_-;_-* &quot;-&quot;??\ &quot;€&quot;_-;_-@_-"/>
    <numFmt numFmtId="166" formatCode="0.0%"/>
  </numFmts>
  <fonts count="15" x14ac:knownFonts="1">
    <font>
      <sz val="11"/>
      <color theme="1"/>
      <name val="Aptos Narrow"/>
      <family val="2"/>
      <scheme val="minor"/>
    </font>
    <font>
      <sz val="11"/>
      <color theme="1"/>
      <name val="Aptos Narrow"/>
      <family val="2"/>
      <scheme val="minor"/>
    </font>
    <font>
      <sz val="11"/>
      <color rgb="FF3F3F76"/>
      <name val="Aptos Narrow"/>
      <family val="2"/>
      <scheme val="minor"/>
    </font>
    <font>
      <b/>
      <sz val="11"/>
      <color rgb="FF3F3F3F"/>
      <name val="Aptos Narrow"/>
      <family val="2"/>
      <scheme val="minor"/>
    </font>
    <font>
      <sz val="11"/>
      <color rgb="FFFF0000"/>
      <name val="Aptos Narrow"/>
      <family val="2"/>
      <scheme val="minor"/>
    </font>
    <font>
      <b/>
      <sz val="11"/>
      <color theme="1"/>
      <name val="Aptos Narrow"/>
      <family val="2"/>
      <scheme val="minor"/>
    </font>
    <font>
      <sz val="11"/>
      <name val="Aptos Narrow"/>
      <family val="2"/>
      <scheme val="minor"/>
    </font>
    <font>
      <b/>
      <sz val="12"/>
      <name val="Aptos Narrow"/>
      <family val="2"/>
      <scheme val="minor"/>
    </font>
    <font>
      <u/>
      <sz val="11"/>
      <color theme="10"/>
      <name val="Aptos Narrow"/>
      <family val="2"/>
      <scheme val="minor"/>
    </font>
    <font>
      <b/>
      <sz val="12"/>
      <color theme="1"/>
      <name val="Aptos Narrow"/>
      <family val="2"/>
      <scheme val="minor"/>
    </font>
    <font>
      <sz val="9"/>
      <color theme="1"/>
      <name val="Aptos Narrow"/>
      <family val="2"/>
      <scheme val="minor"/>
    </font>
    <font>
      <sz val="9"/>
      <color indexed="81"/>
      <name val="Segoe UI"/>
      <family val="2"/>
    </font>
    <font>
      <vertAlign val="superscript"/>
      <sz val="11"/>
      <color theme="1"/>
      <name val="Aptos Narrow"/>
      <family val="2"/>
      <scheme val="minor"/>
    </font>
    <font>
      <b/>
      <vertAlign val="superscript"/>
      <sz val="11"/>
      <color theme="1"/>
      <name val="Aptos Narrow"/>
      <family val="2"/>
      <scheme val="minor"/>
    </font>
    <font>
      <b/>
      <sz val="11"/>
      <name val="Aptos Narrow"/>
      <family val="2"/>
      <scheme val="minor"/>
    </font>
  </fonts>
  <fills count="7">
    <fill>
      <patternFill patternType="none"/>
    </fill>
    <fill>
      <patternFill patternType="gray125"/>
    </fill>
    <fill>
      <patternFill patternType="solid">
        <fgColor rgb="FFFFCC99"/>
      </patternFill>
    </fill>
    <fill>
      <patternFill patternType="solid">
        <fgColor rgb="FFF2F2F2"/>
      </patternFill>
    </fill>
    <fill>
      <patternFill patternType="solid">
        <fgColor theme="5" tint="0.59999389629810485"/>
        <bgColor indexed="64"/>
      </patternFill>
    </fill>
    <fill>
      <patternFill patternType="solid">
        <fgColor theme="0" tint="-0.14999847407452621"/>
        <bgColor indexed="64"/>
      </patternFill>
    </fill>
    <fill>
      <patternFill patternType="solid">
        <fgColor theme="9" tint="0.59999389629810485"/>
        <bgColor indexed="64"/>
      </patternFill>
    </fill>
  </fills>
  <borders count="38">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s>
  <cellStyleXfs count="6">
    <xf numFmtId="0" fontId="0" fillId="0" borderId="0"/>
    <xf numFmtId="44" fontId="1" fillId="0" borderId="0" applyFont="0" applyFill="0" applyBorder="0" applyAlignment="0" applyProtection="0"/>
    <xf numFmtId="9" fontId="1" fillId="0" borderId="0" applyFont="0" applyFill="0" applyBorder="0" applyAlignment="0" applyProtection="0"/>
    <xf numFmtId="0" fontId="2" fillId="2" borderId="1" applyNumberFormat="0" applyAlignment="0" applyProtection="0"/>
    <xf numFmtId="0" fontId="3" fillId="3" borderId="2" applyNumberFormat="0" applyAlignment="0" applyProtection="0"/>
    <xf numFmtId="0" fontId="8" fillId="0" borderId="0" applyNumberFormat="0" applyFill="0" applyBorder="0" applyAlignment="0" applyProtection="0"/>
  </cellStyleXfs>
  <cellXfs count="171">
    <xf numFmtId="0" fontId="0" fillId="0" borderId="0" xfId="0"/>
    <xf numFmtId="0" fontId="6" fillId="6" borderId="0" xfId="4" applyFont="1" applyFill="1" applyBorder="1" applyAlignment="1" applyProtection="1"/>
    <xf numFmtId="0" fontId="6" fillId="4" borderId="0" xfId="3" applyFont="1" applyFill="1" applyBorder="1" applyAlignment="1" applyProtection="1"/>
    <xf numFmtId="0" fontId="10" fillId="4" borderId="15" xfId="0" applyFont="1" applyFill="1" applyBorder="1" applyAlignment="1" applyProtection="1">
      <alignment horizontal="center"/>
      <protection locked="0"/>
    </xf>
    <xf numFmtId="0" fontId="6" fillId="4" borderId="0" xfId="3" applyFont="1" applyFill="1" applyBorder="1" applyAlignment="1" applyProtection="1">
      <alignment horizontal="center"/>
      <protection locked="0"/>
    </xf>
    <xf numFmtId="0" fontId="6" fillId="4" borderId="8" xfId="3" applyFont="1" applyFill="1" applyBorder="1" applyAlignment="1" applyProtection="1">
      <alignment horizontal="center"/>
      <protection locked="0"/>
    </xf>
    <xf numFmtId="1" fontId="4" fillId="5" borderId="4" xfId="2" applyNumberFormat="1" applyFont="1" applyFill="1" applyBorder="1" applyAlignment="1" applyProtection="1">
      <alignment horizontal="center"/>
      <protection locked="0"/>
    </xf>
    <xf numFmtId="1" fontId="4" fillId="5" borderId="26" xfId="2" applyNumberFormat="1" applyFont="1" applyFill="1" applyBorder="1" applyAlignment="1" applyProtection="1">
      <alignment horizontal="center"/>
      <protection locked="0"/>
    </xf>
    <xf numFmtId="1" fontId="4" fillId="5" borderId="21" xfId="2" applyNumberFormat="1" applyFont="1" applyFill="1" applyBorder="1" applyAlignment="1" applyProtection="1">
      <alignment horizontal="center"/>
      <protection locked="0"/>
    </xf>
    <xf numFmtId="0" fontId="5" fillId="0" borderId="0" xfId="0" applyFont="1"/>
    <xf numFmtId="0" fontId="7" fillId="0" borderId="0" xfId="0" applyFont="1"/>
    <xf numFmtId="0" fontId="14" fillId="5" borderId="20" xfId="0" applyFont="1" applyFill="1" applyBorder="1"/>
    <xf numFmtId="0" fontId="5" fillId="5" borderId="21" xfId="0" applyFont="1" applyFill="1" applyBorder="1"/>
    <xf numFmtId="14" fontId="5" fillId="5" borderId="21" xfId="0" applyNumberFormat="1" applyFont="1" applyFill="1" applyBorder="1"/>
    <xf numFmtId="14" fontId="5" fillId="5" borderId="22" xfId="0" applyNumberFormat="1" applyFont="1" applyFill="1" applyBorder="1"/>
    <xf numFmtId="0" fontId="0" fillId="0" borderId="3" xfId="0" applyBorder="1"/>
    <xf numFmtId="0" fontId="6" fillId="0" borderId="5" xfId="0" applyFont="1" applyBorder="1"/>
    <xf numFmtId="165" fontId="0" fillId="6" borderId="6" xfId="1" applyNumberFormat="1" applyFont="1" applyFill="1" applyBorder="1" applyAlignment="1" applyProtection="1">
      <alignment horizontal="right"/>
    </xf>
    <xf numFmtId="0" fontId="0" fillId="0" borderId="4" xfId="0" applyBorder="1"/>
    <xf numFmtId="165" fontId="0" fillId="0" borderId="4" xfId="1" applyNumberFormat="1" applyFont="1" applyFill="1" applyBorder="1" applyProtection="1"/>
    <xf numFmtId="165" fontId="0" fillId="0" borderId="24" xfId="1" applyNumberFormat="1" applyFont="1" applyFill="1" applyBorder="1" applyProtection="1"/>
    <xf numFmtId="0" fontId="0" fillId="0" borderId="7" xfId="0" applyBorder="1"/>
    <xf numFmtId="0" fontId="6" fillId="0" borderId="7" xfId="0" applyFont="1" applyBorder="1"/>
    <xf numFmtId="165" fontId="0" fillId="6" borderId="8" xfId="0" applyNumberFormat="1" applyFill="1" applyBorder="1" applyAlignment="1">
      <alignment horizontal="right"/>
    </xf>
    <xf numFmtId="14" fontId="0" fillId="6" borderId="8" xfId="0" applyNumberFormat="1" applyFill="1" applyBorder="1"/>
    <xf numFmtId="0" fontId="0" fillId="0" borderId="26" xfId="0" applyBorder="1"/>
    <xf numFmtId="165" fontId="0" fillId="0" borderId="26" xfId="1" applyNumberFormat="1" applyFont="1" applyFill="1" applyBorder="1" applyProtection="1"/>
    <xf numFmtId="165" fontId="0" fillId="0" borderId="27" xfId="1" applyNumberFormat="1" applyFont="1" applyFill="1" applyBorder="1" applyProtection="1"/>
    <xf numFmtId="0" fontId="0" fillId="0" borderId="21" xfId="0" applyBorder="1"/>
    <xf numFmtId="165" fontId="0" fillId="0" borderId="21" xfId="1" applyNumberFormat="1" applyFont="1" applyFill="1" applyBorder="1" applyProtection="1"/>
    <xf numFmtId="165" fontId="0" fillId="0" borderId="22" xfId="1" applyNumberFormat="1" applyFont="1" applyFill="1" applyBorder="1" applyProtection="1"/>
    <xf numFmtId="0" fontId="6" fillId="0" borderId="9" xfId="0" applyFont="1" applyBorder="1"/>
    <xf numFmtId="0" fontId="0" fillId="0" borderId="10" xfId="0" applyBorder="1"/>
    <xf numFmtId="9" fontId="0" fillId="6" borderId="11" xfId="2" applyFont="1" applyFill="1" applyBorder="1" applyAlignment="1" applyProtection="1">
      <alignment horizontal="right"/>
    </xf>
    <xf numFmtId="0" fontId="9" fillId="0" borderId="0" xfId="0" applyFont="1" applyAlignment="1">
      <alignment horizontal="left" wrapText="1"/>
    </xf>
    <xf numFmtId="0" fontId="0" fillId="5" borderId="0" xfId="0" applyFill="1" applyAlignment="1">
      <alignment horizontal="center" vertical="center" wrapText="1"/>
    </xf>
    <xf numFmtId="165" fontId="0" fillId="0" borderId="0" xfId="1" applyNumberFormat="1" applyFont="1" applyFill="1" applyBorder="1" applyProtection="1"/>
    <xf numFmtId="165" fontId="2" fillId="0" borderId="0" xfId="3" applyNumberFormat="1" applyFill="1" applyBorder="1" applyAlignment="1" applyProtection="1">
      <alignment horizontal="center"/>
    </xf>
    <xf numFmtId="14" fontId="5" fillId="5" borderId="29" xfId="0" applyNumberFormat="1" applyFont="1" applyFill="1" applyBorder="1"/>
    <xf numFmtId="9" fontId="0" fillId="0" borderId="28" xfId="0" applyNumberFormat="1" applyBorder="1"/>
    <xf numFmtId="9" fontId="0" fillId="0" borderId="26" xfId="0" applyNumberFormat="1" applyBorder="1"/>
    <xf numFmtId="9" fontId="0" fillId="0" borderId="27" xfId="0" applyNumberFormat="1" applyBorder="1"/>
    <xf numFmtId="0" fontId="5" fillId="5" borderId="30" xfId="0" applyFont="1" applyFill="1" applyBorder="1" applyAlignment="1">
      <alignment horizontal="center"/>
    </xf>
    <xf numFmtId="0" fontId="5" fillId="5" borderId="32" xfId="0" applyFont="1" applyFill="1" applyBorder="1" applyAlignment="1">
      <alignment horizontal="center"/>
    </xf>
    <xf numFmtId="6" fontId="0" fillId="0" borderId="20" xfId="0" applyNumberFormat="1" applyBorder="1" applyAlignment="1">
      <alignment horizontal="center"/>
    </xf>
    <xf numFmtId="6" fontId="0" fillId="0" borderId="21" xfId="0" applyNumberFormat="1" applyBorder="1" applyAlignment="1">
      <alignment horizontal="center"/>
    </xf>
    <xf numFmtId="9" fontId="0" fillId="0" borderId="21" xfId="0" applyNumberFormat="1" applyBorder="1"/>
    <xf numFmtId="6" fontId="0" fillId="0" borderId="23" xfId="0" applyNumberFormat="1" applyBorder="1" applyAlignment="1">
      <alignment horizontal="center"/>
    </xf>
    <xf numFmtId="6" fontId="0" fillId="0" borderId="4" xfId="0" applyNumberFormat="1" applyBorder="1" applyAlignment="1">
      <alignment horizontal="center"/>
    </xf>
    <xf numFmtId="9" fontId="0" fillId="0" borderId="4" xfId="0" applyNumberFormat="1" applyBorder="1"/>
    <xf numFmtId="6" fontId="0" fillId="0" borderId="25" xfId="0" applyNumberFormat="1" applyBorder="1" applyAlignment="1">
      <alignment horizontal="center"/>
    </xf>
    <xf numFmtId="6" fontId="0" fillId="0" borderId="26" xfId="0" applyNumberFormat="1" applyBorder="1" applyAlignment="1">
      <alignment horizontal="center"/>
    </xf>
    <xf numFmtId="0" fontId="5" fillId="5" borderId="5" xfId="0" applyFont="1" applyFill="1" applyBorder="1" applyAlignment="1">
      <alignment horizontal="center"/>
    </xf>
    <xf numFmtId="164" fontId="0" fillId="5" borderId="21" xfId="0" applyNumberFormat="1" applyFill="1" applyBorder="1"/>
    <xf numFmtId="166" fontId="0" fillId="5" borderId="21" xfId="2" applyNumberFormat="1" applyFont="1" applyFill="1" applyBorder="1" applyProtection="1"/>
    <xf numFmtId="9" fontId="0" fillId="5" borderId="21" xfId="0" applyNumberFormat="1" applyFill="1" applyBorder="1" applyAlignment="1">
      <alignment horizontal="center"/>
    </xf>
    <xf numFmtId="166" fontId="0" fillId="5" borderId="21" xfId="0" applyNumberFormat="1" applyFill="1" applyBorder="1" applyAlignment="1">
      <alignment horizontal="center"/>
    </xf>
    <xf numFmtId="166" fontId="0" fillId="5" borderId="21" xfId="2" applyNumberFormat="1" applyFont="1" applyFill="1" applyBorder="1" applyAlignment="1" applyProtection="1">
      <alignment horizontal="center"/>
    </xf>
    <xf numFmtId="164" fontId="0" fillId="6" borderId="21" xfId="0" applyNumberFormat="1" applyFill="1" applyBorder="1"/>
    <xf numFmtId="0" fontId="5" fillId="5" borderId="7" xfId="0" applyFont="1" applyFill="1" applyBorder="1" applyAlignment="1">
      <alignment horizontal="center"/>
    </xf>
    <xf numFmtId="164" fontId="0" fillId="5" borderId="4" xfId="0" applyNumberFormat="1" applyFill="1" applyBorder="1"/>
    <xf numFmtId="166" fontId="0" fillId="5" borderId="4" xfId="2" applyNumberFormat="1" applyFont="1" applyFill="1" applyBorder="1" applyProtection="1"/>
    <xf numFmtId="9" fontId="0" fillId="5" borderId="4" xfId="0" applyNumberFormat="1" applyFill="1" applyBorder="1" applyAlignment="1">
      <alignment horizontal="center"/>
    </xf>
    <xf numFmtId="166" fontId="0" fillId="5" borderId="4" xfId="0" applyNumberFormat="1" applyFill="1" applyBorder="1" applyAlignment="1">
      <alignment horizontal="center"/>
    </xf>
    <xf numFmtId="166" fontId="0" fillId="5" borderId="4" xfId="2" applyNumberFormat="1" applyFont="1" applyFill="1" applyBorder="1" applyAlignment="1" applyProtection="1">
      <alignment horizontal="center"/>
    </xf>
    <xf numFmtId="164" fontId="0" fillId="6" borderId="4" xfId="0" applyNumberFormat="1" applyFill="1" applyBorder="1"/>
    <xf numFmtId="0" fontId="0" fillId="0" borderId="0" xfId="0" applyAlignment="1">
      <alignment wrapText="1"/>
    </xf>
    <xf numFmtId="0" fontId="5" fillId="5" borderId="9" xfId="0" applyFont="1" applyFill="1" applyBorder="1" applyAlignment="1">
      <alignment horizontal="center"/>
    </xf>
    <xf numFmtId="164" fontId="0" fillId="5" borderId="26" xfId="0" applyNumberFormat="1" applyFill="1" applyBorder="1"/>
    <xf numFmtId="166" fontId="0" fillId="5" borderId="26" xfId="2" applyNumberFormat="1" applyFont="1" applyFill="1" applyBorder="1" applyProtection="1"/>
    <xf numFmtId="9" fontId="0" fillId="5" borderId="26" xfId="0" applyNumberFormat="1" applyFill="1" applyBorder="1" applyAlignment="1">
      <alignment horizontal="center"/>
    </xf>
    <xf numFmtId="166" fontId="0" fillId="5" borderId="26" xfId="0" applyNumberFormat="1" applyFill="1" applyBorder="1" applyAlignment="1">
      <alignment horizontal="center"/>
    </xf>
    <xf numFmtId="166" fontId="0" fillId="5" borderId="26" xfId="2" applyNumberFormat="1" applyFont="1" applyFill="1" applyBorder="1" applyAlignment="1" applyProtection="1">
      <alignment horizontal="center"/>
    </xf>
    <xf numFmtId="164" fontId="0" fillId="6" borderId="26" xfId="0" applyNumberFormat="1" applyFill="1" applyBorder="1"/>
    <xf numFmtId="0" fontId="4" fillId="5" borderId="21" xfId="0" applyFont="1" applyFill="1" applyBorder="1" applyAlignment="1" applyProtection="1">
      <alignment horizontal="center"/>
      <protection locked="0"/>
    </xf>
    <xf numFmtId="165" fontId="4" fillId="5" borderId="21" xfId="1" applyNumberFormat="1" applyFont="1" applyFill="1" applyBorder="1" applyAlignment="1" applyProtection="1">
      <alignment horizontal="center"/>
      <protection locked="0"/>
    </xf>
    <xf numFmtId="0" fontId="4" fillId="5" borderId="23" xfId="0" applyFont="1" applyFill="1" applyBorder="1" applyAlignment="1" applyProtection="1">
      <alignment horizontal="center"/>
      <protection locked="0"/>
    </xf>
    <xf numFmtId="0" fontId="4" fillId="5" borderId="4" xfId="0" applyFont="1" applyFill="1" applyBorder="1" applyAlignment="1" applyProtection="1">
      <alignment horizontal="center"/>
      <protection locked="0"/>
    </xf>
    <xf numFmtId="165" fontId="4" fillId="5" borderId="4" xfId="1" applyNumberFormat="1" applyFont="1" applyFill="1" applyBorder="1" applyAlignment="1" applyProtection="1">
      <alignment horizontal="center"/>
      <protection locked="0"/>
    </xf>
    <xf numFmtId="0" fontId="4" fillId="5" borderId="25" xfId="0" applyFont="1" applyFill="1" applyBorder="1" applyAlignment="1" applyProtection="1">
      <alignment horizontal="center"/>
      <protection locked="0"/>
    </xf>
    <xf numFmtId="0" fontId="4" fillId="5" borderId="26" xfId="0" applyFont="1" applyFill="1" applyBorder="1" applyAlignment="1" applyProtection="1">
      <alignment horizontal="center"/>
      <protection locked="0"/>
    </xf>
    <xf numFmtId="165" fontId="4" fillId="5" borderId="26" xfId="1" applyNumberFormat="1" applyFont="1" applyFill="1" applyBorder="1" applyAlignment="1" applyProtection="1">
      <alignment horizontal="center"/>
      <protection locked="0"/>
    </xf>
    <xf numFmtId="0" fontId="5" fillId="5" borderId="33" xfId="0" applyFont="1" applyFill="1" applyBorder="1" applyAlignment="1">
      <alignment horizontal="center"/>
    </xf>
    <xf numFmtId="0" fontId="5" fillId="5" borderId="34" xfId="0" applyFont="1" applyFill="1" applyBorder="1" applyAlignment="1">
      <alignment horizontal="center"/>
    </xf>
    <xf numFmtId="0" fontId="5" fillId="5" borderId="35" xfId="0" applyFont="1" applyFill="1" applyBorder="1" applyAlignment="1">
      <alignment horizontal="center"/>
    </xf>
    <xf numFmtId="0" fontId="4" fillId="5" borderId="20" xfId="0" applyFont="1" applyFill="1" applyBorder="1" applyAlignment="1" applyProtection="1">
      <alignment horizontal="center"/>
      <protection locked="0"/>
    </xf>
    <xf numFmtId="164" fontId="0" fillId="6" borderId="22" xfId="0" applyNumberFormat="1" applyFill="1" applyBorder="1"/>
    <xf numFmtId="164" fontId="0" fillId="6" borderId="24" xfId="0" applyNumberFormat="1" applyFill="1" applyBorder="1"/>
    <xf numFmtId="164" fontId="0" fillId="6" borderId="27" xfId="0" applyNumberFormat="1" applyFill="1" applyBorder="1"/>
    <xf numFmtId="165" fontId="5" fillId="6" borderId="36" xfId="1" applyNumberFormat="1" applyFont="1" applyFill="1" applyBorder="1" applyAlignment="1" applyProtection="1">
      <alignment horizontal="center" wrapText="1"/>
    </xf>
    <xf numFmtId="165" fontId="5" fillId="5" borderId="30" xfId="0" applyNumberFormat="1" applyFont="1" applyFill="1" applyBorder="1" applyAlignment="1">
      <alignment horizontal="center" wrapText="1"/>
    </xf>
    <xf numFmtId="1" fontId="5" fillId="5" borderId="37" xfId="0" applyNumberFormat="1" applyFont="1" applyFill="1" applyBorder="1" applyAlignment="1">
      <alignment horizontal="center" wrapText="1"/>
    </xf>
    <xf numFmtId="165" fontId="5" fillId="5" borderId="37" xfId="1" applyNumberFormat="1" applyFont="1" applyFill="1" applyBorder="1" applyAlignment="1" applyProtection="1">
      <alignment horizontal="center" wrapText="1"/>
    </xf>
    <xf numFmtId="9" fontId="5" fillId="5" borderId="37" xfId="2" applyFont="1" applyFill="1" applyBorder="1" applyAlignment="1" applyProtection="1">
      <alignment horizontal="center" wrapText="1"/>
    </xf>
    <xf numFmtId="0" fontId="5" fillId="5" borderId="37" xfId="0" applyFont="1" applyFill="1" applyBorder="1" applyAlignment="1">
      <alignment horizontal="center" wrapText="1"/>
    </xf>
    <xf numFmtId="9" fontId="0" fillId="5" borderId="37" xfId="0" applyNumberFormat="1" applyFill="1" applyBorder="1" applyAlignment="1">
      <alignment horizontal="center"/>
    </xf>
    <xf numFmtId="9" fontId="5" fillId="5" borderId="36" xfId="2" applyFont="1" applyFill="1" applyBorder="1" applyAlignment="1" applyProtection="1">
      <alignment horizontal="center" wrapText="1"/>
    </xf>
    <xf numFmtId="165" fontId="5" fillId="6" borderId="30" xfId="1" applyNumberFormat="1" applyFont="1" applyFill="1" applyBorder="1" applyAlignment="1" applyProtection="1">
      <alignment horizontal="center" wrapText="1"/>
    </xf>
    <xf numFmtId="0" fontId="0" fillId="0" borderId="3" xfId="0" applyBorder="1" applyAlignment="1">
      <alignment horizontal="left" wrapText="1"/>
    </xf>
    <xf numFmtId="0" fontId="0" fillId="0" borderId="6" xfId="0" applyBorder="1" applyAlignment="1">
      <alignment horizontal="left" wrapText="1"/>
    </xf>
    <xf numFmtId="0" fontId="0" fillId="0" borderId="0" xfId="0" applyAlignment="1">
      <alignment horizontal="left" wrapText="1"/>
    </xf>
    <xf numFmtId="0" fontId="0" fillId="0" borderId="8" xfId="0" applyBorder="1" applyAlignment="1">
      <alignment horizontal="left" wrapText="1"/>
    </xf>
    <xf numFmtId="0" fontId="0" fillId="0" borderId="10" xfId="0" applyBorder="1" applyAlignment="1">
      <alignment horizontal="left" wrapText="1"/>
    </xf>
    <xf numFmtId="0" fontId="0" fillId="0" borderId="11" xfId="0" applyBorder="1" applyAlignment="1">
      <alignment horizontal="left" wrapText="1"/>
    </xf>
    <xf numFmtId="0" fontId="5" fillId="5" borderId="5" xfId="0" applyFont="1" applyFill="1" applyBorder="1" applyAlignment="1">
      <alignment horizontal="center" wrapText="1"/>
    </xf>
    <xf numFmtId="0" fontId="5" fillId="5" borderId="3" xfId="0" applyFont="1" applyFill="1" applyBorder="1" applyAlignment="1">
      <alignment horizontal="center" wrapText="1"/>
    </xf>
    <xf numFmtId="0" fontId="5" fillId="5" borderId="6" xfId="0" applyFont="1" applyFill="1" applyBorder="1" applyAlignment="1">
      <alignment horizontal="center" wrapText="1"/>
    </xf>
    <xf numFmtId="0" fontId="5" fillId="5" borderId="12" xfId="0" applyFont="1" applyFill="1" applyBorder="1" applyAlignment="1">
      <alignment horizontal="center" textRotation="90" wrapText="1"/>
    </xf>
    <xf numFmtId="0" fontId="5" fillId="5" borderId="13" xfId="0" applyFont="1" applyFill="1" applyBorder="1" applyAlignment="1">
      <alignment horizontal="center" textRotation="90" wrapText="1"/>
    </xf>
    <xf numFmtId="0" fontId="5" fillId="5" borderId="16" xfId="0" applyFont="1" applyFill="1" applyBorder="1" applyAlignment="1">
      <alignment horizontal="center" textRotation="90" wrapText="1"/>
    </xf>
    <xf numFmtId="0" fontId="5" fillId="5" borderId="17" xfId="0" applyFont="1" applyFill="1" applyBorder="1" applyAlignment="1">
      <alignment horizontal="center" wrapText="1"/>
    </xf>
    <xf numFmtId="0" fontId="5" fillId="5" borderId="6" xfId="0" applyFont="1" applyFill="1" applyBorder="1" applyAlignment="1">
      <alignment horizontal="center" textRotation="90" wrapText="1"/>
    </xf>
    <xf numFmtId="0" fontId="5" fillId="5" borderId="8" xfId="0" applyFont="1" applyFill="1" applyBorder="1" applyAlignment="1">
      <alignment horizontal="center" textRotation="90" wrapText="1"/>
    </xf>
    <xf numFmtId="0" fontId="5" fillId="5" borderId="11" xfId="0" applyFont="1" applyFill="1" applyBorder="1" applyAlignment="1">
      <alignment horizontal="center" textRotation="90" wrapText="1"/>
    </xf>
    <xf numFmtId="0" fontId="5" fillId="5" borderId="5" xfId="0" applyFont="1" applyFill="1" applyBorder="1" applyAlignment="1">
      <alignment horizontal="center" textRotation="90" wrapText="1"/>
    </xf>
    <xf numFmtId="0" fontId="5" fillId="5" borderId="7" xfId="0" applyFont="1" applyFill="1" applyBorder="1" applyAlignment="1">
      <alignment horizontal="center" textRotation="90" wrapText="1"/>
    </xf>
    <xf numFmtId="0" fontId="5" fillId="5" borderId="9" xfId="0" applyFont="1" applyFill="1" applyBorder="1" applyAlignment="1">
      <alignment horizontal="center" textRotation="90" wrapText="1"/>
    </xf>
    <xf numFmtId="0" fontId="5" fillId="0" borderId="5" xfId="0" applyFont="1" applyBorder="1" applyAlignment="1">
      <alignment horizontal="left" wrapText="1"/>
    </xf>
    <xf numFmtId="0" fontId="5" fillId="0" borderId="3" xfId="0" applyFont="1" applyBorder="1" applyAlignment="1">
      <alignment horizontal="left" wrapText="1"/>
    </xf>
    <xf numFmtId="0" fontId="5" fillId="0" borderId="6" xfId="0" applyFont="1" applyBorder="1" applyAlignment="1">
      <alignment horizontal="left" wrapText="1"/>
    </xf>
    <xf numFmtId="0" fontId="5" fillId="0" borderId="7" xfId="0" applyFont="1" applyBorder="1" applyAlignment="1">
      <alignment horizontal="left" wrapText="1"/>
    </xf>
    <xf numFmtId="0" fontId="5" fillId="0" borderId="0" xfId="0" applyFont="1" applyAlignment="1">
      <alignment horizontal="left" wrapText="1"/>
    </xf>
    <xf numFmtId="0" fontId="5" fillId="0" borderId="8" xfId="0" applyFont="1" applyBorder="1" applyAlignment="1">
      <alignment horizontal="left" wrapText="1"/>
    </xf>
    <xf numFmtId="0" fontId="5" fillId="0" borderId="10" xfId="0" applyFont="1" applyBorder="1" applyAlignment="1">
      <alignment horizontal="left" wrapText="1"/>
    </xf>
    <xf numFmtId="0" fontId="5" fillId="0" borderId="11" xfId="0" applyFont="1" applyBorder="1" applyAlignment="1">
      <alignment horizontal="left" wrapText="1"/>
    </xf>
    <xf numFmtId="0" fontId="0" fillId="5" borderId="30" xfId="0" applyFill="1" applyBorder="1" applyAlignment="1">
      <alignment horizontal="center" vertical="center" wrapText="1"/>
    </xf>
    <xf numFmtId="0" fontId="0" fillId="5" borderId="19" xfId="0" applyFill="1" applyBorder="1" applyAlignment="1">
      <alignment horizontal="center" vertical="center" wrapText="1"/>
    </xf>
    <xf numFmtId="0" fontId="0" fillId="5" borderId="18" xfId="0" applyFill="1" applyBorder="1" applyAlignment="1">
      <alignment horizontal="center" vertical="center" wrapText="1"/>
    </xf>
    <xf numFmtId="0" fontId="0" fillId="5" borderId="31" xfId="0" applyFill="1" applyBorder="1" applyAlignment="1">
      <alignment horizontal="center" vertical="center"/>
    </xf>
    <xf numFmtId="0" fontId="0" fillId="5" borderId="19" xfId="0" applyFill="1" applyBorder="1" applyAlignment="1">
      <alignment horizontal="center" vertical="center"/>
    </xf>
    <xf numFmtId="0" fontId="0" fillId="5" borderId="18" xfId="0" applyFill="1" applyBorder="1" applyAlignment="1">
      <alignment horizontal="center" vertical="center"/>
    </xf>
    <xf numFmtId="0" fontId="5" fillId="5" borderId="14" xfId="0" applyFont="1" applyFill="1" applyBorder="1"/>
    <xf numFmtId="0" fontId="5" fillId="5" borderId="15" xfId="0" applyFont="1" applyFill="1" applyBorder="1"/>
    <xf numFmtId="165" fontId="6" fillId="4" borderId="0" xfId="1" applyNumberFormat="1" applyFont="1" applyFill="1" applyBorder="1" applyAlignment="1" applyProtection="1">
      <alignment horizontal="center"/>
      <protection locked="0"/>
    </xf>
    <xf numFmtId="165" fontId="6" fillId="4" borderId="8" xfId="1" applyNumberFormat="1" applyFont="1" applyFill="1" applyBorder="1" applyAlignment="1" applyProtection="1">
      <alignment horizontal="center"/>
      <protection locked="0"/>
    </xf>
    <xf numFmtId="0" fontId="0" fillId="0" borderId="7" xfId="0" applyBorder="1"/>
    <xf numFmtId="0" fontId="0" fillId="0" borderId="0" xfId="0"/>
    <xf numFmtId="0" fontId="0" fillId="0" borderId="9" xfId="0" applyBorder="1" applyAlignment="1">
      <alignment horizontal="left"/>
    </xf>
    <xf numFmtId="0" fontId="0" fillId="0" borderId="10" xfId="0" applyBorder="1" applyAlignment="1">
      <alignment horizontal="left"/>
    </xf>
    <xf numFmtId="14" fontId="6" fillId="4" borderId="0" xfId="3" applyNumberFormat="1" applyFont="1" applyFill="1" applyBorder="1" applyAlignment="1" applyProtection="1">
      <alignment horizontal="center"/>
      <protection locked="0"/>
    </xf>
    <xf numFmtId="14" fontId="6" fillId="4" borderId="8" xfId="3" applyNumberFormat="1" applyFont="1" applyFill="1" applyBorder="1" applyAlignment="1" applyProtection="1">
      <alignment horizontal="center"/>
      <protection locked="0"/>
    </xf>
    <xf numFmtId="0" fontId="6" fillId="4" borderId="3" xfId="3" applyFont="1" applyFill="1" applyBorder="1" applyAlignment="1" applyProtection="1">
      <alignment horizontal="center"/>
      <protection locked="0"/>
    </xf>
    <xf numFmtId="0" fontId="6" fillId="4" borderId="6" xfId="3" applyFont="1" applyFill="1" applyBorder="1" applyAlignment="1" applyProtection="1">
      <alignment horizontal="center"/>
      <protection locked="0"/>
    </xf>
    <xf numFmtId="0" fontId="6" fillId="4" borderId="10" xfId="3" applyFont="1" applyFill="1" applyBorder="1" applyAlignment="1" applyProtection="1">
      <alignment horizontal="center"/>
      <protection locked="0"/>
    </xf>
    <xf numFmtId="0" fontId="6" fillId="4" borderId="11" xfId="3" applyFont="1" applyFill="1" applyBorder="1" applyAlignment="1" applyProtection="1">
      <alignment horizontal="center"/>
      <protection locked="0"/>
    </xf>
    <xf numFmtId="0" fontId="9" fillId="0" borderId="0" xfId="0" applyFont="1" applyAlignment="1">
      <alignment horizontal="left" wrapText="1"/>
    </xf>
    <xf numFmtId="0" fontId="8" fillId="0" borderId="0" xfId="5" applyFill="1" applyBorder="1" applyAlignment="1" applyProtection="1">
      <alignment horizontal="center"/>
    </xf>
    <xf numFmtId="0" fontId="6" fillId="4" borderId="0" xfId="3" applyFont="1" applyFill="1" applyBorder="1" applyAlignment="1" applyProtection="1">
      <alignment horizontal="center"/>
      <protection locked="0"/>
    </xf>
    <xf numFmtId="0" fontId="6" fillId="4" borderId="8" xfId="3" applyFont="1" applyFill="1" applyBorder="1" applyAlignment="1" applyProtection="1">
      <alignment horizontal="center"/>
      <protection locked="0"/>
    </xf>
    <xf numFmtId="9" fontId="6" fillId="4" borderId="0" xfId="3" applyNumberFormat="1" applyFont="1" applyFill="1" applyBorder="1" applyAlignment="1" applyProtection="1">
      <alignment horizontal="center"/>
      <protection locked="0"/>
    </xf>
    <xf numFmtId="0" fontId="5" fillId="5" borderId="9" xfId="0" applyFont="1" applyFill="1" applyBorder="1" applyAlignment="1">
      <alignment horizontal="center" wrapText="1"/>
    </xf>
    <xf numFmtId="0" fontId="5" fillId="5" borderId="11" xfId="0" applyFont="1" applyFill="1" applyBorder="1" applyAlignment="1">
      <alignment horizontal="center" wrapText="1"/>
    </xf>
    <xf numFmtId="0" fontId="5" fillId="5" borderId="5" xfId="0" applyFont="1" applyFill="1" applyBorder="1" applyAlignment="1">
      <alignment horizontal="center" vertical="center" wrapText="1"/>
    </xf>
    <xf numFmtId="0" fontId="5" fillId="5" borderId="7" xfId="0" applyFont="1" applyFill="1" applyBorder="1" applyAlignment="1">
      <alignment horizontal="center" vertical="center" wrapText="1"/>
    </xf>
    <xf numFmtId="0" fontId="5" fillId="5" borderId="9" xfId="0" applyFont="1" applyFill="1" applyBorder="1" applyAlignment="1">
      <alignment horizontal="center" vertical="center" wrapText="1"/>
    </xf>
    <xf numFmtId="0" fontId="0" fillId="0" borderId="5" xfId="0" applyBorder="1" applyAlignment="1">
      <alignment horizontal="left" vertical="top" wrapText="1"/>
    </xf>
    <xf numFmtId="0" fontId="0" fillId="0" borderId="3" xfId="0"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0" xfId="0"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5" fillId="0" borderId="5" xfId="0" applyFont="1" applyBorder="1" applyAlignment="1">
      <alignment horizontal="left" vertical="top" wrapText="1"/>
    </xf>
    <xf numFmtId="0" fontId="5" fillId="5" borderId="9" xfId="0" applyFont="1" applyFill="1" applyBorder="1"/>
    <xf numFmtId="0" fontId="5" fillId="5" borderId="11" xfId="0" applyFont="1" applyFill="1" applyBorder="1"/>
    <xf numFmtId="0" fontId="0" fillId="0" borderId="7" xfId="0" applyBorder="1" applyAlignment="1">
      <alignment horizontal="left"/>
    </xf>
    <xf numFmtId="0" fontId="0" fillId="0" borderId="0" xfId="0" applyAlignment="1">
      <alignment horizontal="left"/>
    </xf>
    <xf numFmtId="0" fontId="0" fillId="0" borderId="5" xfId="0" applyBorder="1" applyAlignment="1">
      <alignment horizontal="left"/>
    </xf>
    <xf numFmtId="0" fontId="0" fillId="0" borderId="3" xfId="0" applyBorder="1" applyAlignment="1">
      <alignment horizontal="left"/>
    </xf>
  </cellXfs>
  <cellStyles count="6">
    <cellStyle name="Ausgabe" xfId="4" builtinId="21"/>
    <cellStyle name="Eingabe" xfId="3" builtinId="20"/>
    <cellStyle name="Link" xfId="5" builtinId="8"/>
    <cellStyle name="Prozent" xfId="2" builtinId="5"/>
    <cellStyle name="Standard" xfId="0" builtinId="0"/>
    <cellStyle name="Währung" xfId="1" builtinId="4"/>
  </cellStyles>
  <dxfs count="4">
    <dxf>
      <font>
        <color rgb="FFFF0000"/>
      </font>
    </dxf>
    <dxf>
      <font>
        <color theme="1"/>
      </font>
      <fill>
        <patternFill>
          <bgColor theme="5" tint="0.59996337778862885"/>
        </patternFill>
      </fill>
    </dxf>
    <dxf>
      <font>
        <color theme="0"/>
      </font>
      <fill>
        <patternFill patternType="solid">
          <bgColor theme="0"/>
        </patternFill>
      </fill>
      <border>
        <left/>
        <right/>
        <top/>
        <bottom/>
      </border>
    </dxf>
    <dxf>
      <font>
        <color theme="0"/>
      </font>
      <fill>
        <patternFill>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alcChain" Target="calcChain.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eetMetadata" Target="metadata.xml"/><Relationship Id="rId4" Type="http://schemas.openxmlformats.org/officeDocument/2006/relationships/sharedStrings" Target="sharedStrings.xml"/></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persons/person.xml><?xml version="1.0" encoding="utf-8"?>
<personList xmlns="http://schemas.microsoft.com/office/spreadsheetml/2018/threadedcomments" xmlns:x="http://schemas.openxmlformats.org/spreadsheetml/2006/main">
  <person displayName="Markus Hagenkamp" id="{5ADDA1BC-9AFD-4C87-ABBE-FCA07C6577ED}" userId="S::Hagenkamp@oekozentrum-nrw.de::b0d00721-7c6a-4330-862a-5530e292a711" providerId="AD"/>
</personList>
</file>

<file path=xl/theme/theme1.xml><?xml version="1.0" encoding="utf-8"?>
<a:theme xmlns:a="http://schemas.openxmlformats.org/drawingml/2006/main" name="Office">
  <a:themeElements>
    <a:clrScheme name="Benutzerdefiniert 1">
      <a:dk1>
        <a:sysClr val="windowText" lastClr="000000"/>
      </a:dk1>
      <a:lt1>
        <a:sysClr val="window" lastClr="FFFFFF"/>
      </a:lt1>
      <a:dk2>
        <a:srgbClr val="44546A"/>
      </a:dk2>
      <a:lt2>
        <a:srgbClr val="E7E6E6"/>
      </a:lt2>
      <a:accent1>
        <a:srgbClr val="7EC8E3"/>
      </a:accent1>
      <a:accent2>
        <a:srgbClr val="769C73"/>
      </a:accent2>
      <a:accent3>
        <a:srgbClr val="F3C94B"/>
      </a:accent3>
      <a:accent4>
        <a:srgbClr val="6BA6A0"/>
      </a:accent4>
      <a:accent5>
        <a:srgbClr val="4A89C6"/>
      </a:accent5>
      <a:accent6>
        <a:srgbClr val="DE8F3D"/>
      </a:accent6>
      <a:hlink>
        <a:srgbClr val="769C73"/>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B13" dT="2026-07-20T12:16:03.86" personId="{5ADDA1BC-9AFD-4C87-ABBE-FCA07C6577ED}" id="{52AE8313-3667-43DF-9B1E-044E919157A8}">
    <text>Maximal eine selbstgenutzte Wohneinheit bei ungeteiltem Eigentum</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oekozentrum.nrw/beg/" TargetMode="External"/><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D3BBF3-E816-4F3E-9D2F-12C53B3F8693}">
  <dimension ref="A1:Z149"/>
  <sheetViews>
    <sheetView tabSelected="1" view="pageLayout" zoomScale="85" zoomScaleNormal="85" zoomScalePageLayoutView="85" workbookViewId="0">
      <selection activeCell="G24" sqref="G24"/>
    </sheetView>
  </sheetViews>
  <sheetFormatPr baseColWidth="10" defaultColWidth="11.42578125" defaultRowHeight="15" outlineLevelRow="1" x14ac:dyDescent="0.25"/>
  <cols>
    <col min="1" max="1" width="4.140625" customWidth="1"/>
    <col min="2" max="3" width="4.7109375" customWidth="1"/>
    <col min="4" max="4" width="16.7109375" customWidth="1"/>
    <col min="5" max="5" width="6.85546875" customWidth="1"/>
    <col min="6" max="7" width="13.42578125" customWidth="1"/>
    <col min="8" max="9" width="6.85546875" customWidth="1"/>
    <col min="10" max="10" width="7.85546875" customWidth="1"/>
    <col min="11" max="12" width="6.85546875" customWidth="1"/>
    <col min="13" max="13" width="13.5703125" customWidth="1"/>
    <col min="14" max="14" width="13.42578125" customWidth="1"/>
    <col min="15" max="15" width="13.5703125" customWidth="1"/>
    <col min="16" max="16" width="18.28515625" customWidth="1"/>
    <col min="17" max="17" width="23.7109375" customWidth="1"/>
    <col min="18" max="27" width="11.140625" customWidth="1"/>
  </cols>
  <sheetData>
    <row r="1" spans="1:26" ht="16.5" thickBot="1" x14ac:dyDescent="0.3">
      <c r="A1" s="9" t="s">
        <v>0</v>
      </c>
      <c r="B1" s="9"/>
      <c r="C1" s="9"/>
      <c r="I1" s="10" t="s">
        <v>1</v>
      </c>
      <c r="P1" s="11" t="s">
        <v>2</v>
      </c>
      <c r="Q1" s="12"/>
      <c r="R1" s="13">
        <v>46224</v>
      </c>
      <c r="S1" s="13">
        <v>46419</v>
      </c>
      <c r="T1" s="13">
        <v>46600</v>
      </c>
      <c r="U1" s="13">
        <v>46784</v>
      </c>
      <c r="V1" s="13">
        <v>46966</v>
      </c>
      <c r="W1" s="13">
        <v>47150</v>
      </c>
      <c r="X1" s="13">
        <v>47331</v>
      </c>
      <c r="Y1" s="13">
        <v>47515</v>
      </c>
      <c r="Z1" s="14">
        <v>47696</v>
      </c>
    </row>
    <row r="2" spans="1:26" ht="16.5" x14ac:dyDescent="0.25">
      <c r="A2" s="169" t="s">
        <v>3</v>
      </c>
      <c r="B2" s="170"/>
      <c r="C2" s="170"/>
      <c r="D2" s="170"/>
      <c r="E2" s="170"/>
      <c r="F2" s="141" t="s">
        <v>4</v>
      </c>
      <c r="G2" s="142"/>
      <c r="I2" s="16" t="s">
        <v>5</v>
      </c>
      <c r="J2" s="15"/>
      <c r="K2" s="15"/>
      <c r="L2" s="15"/>
      <c r="M2" s="15"/>
      <c r="N2" s="15"/>
      <c r="O2" s="17" cm="1">
        <f t="array" ref="O2">IF(F5="Wohngebäude",IF(F6&lt;7,INDEX(R2:Z2,,MATCH(O4,R1:Z1,1))+IF(F6&gt;1,(F6-1)*15000),INDEX(R2:Z2,,MATCH(O4,R1:Z1,1))+5*15000+(F6-6)*8000),INDEX(R5:Z5,,MATCH(O4,R1:Z1,1))+MIN(250,MAX(0,(F6-150)))*INDEX(R6:Z6,,MATCH(O4,R1:Z1,1))+MIN(600,MAX(0,(F6-400)))*INDEX(R7:Z7,,MATCH(O4,R1:Z1,1))+MAX(0,(F6-1000))*INDEX(R8:Z8,,MATCH(O4,R1:Z1,1)))*(F7)</f>
        <v>41500</v>
      </c>
      <c r="P2" s="128" t="s">
        <v>6</v>
      </c>
      <c r="Q2" s="18" t="s">
        <v>7</v>
      </c>
      <c r="R2" s="19">
        <v>28000</v>
      </c>
      <c r="S2" s="19">
        <f t="shared" ref="S2:X2" si="0">R2-750</f>
        <v>27250</v>
      </c>
      <c r="T2" s="19">
        <f t="shared" si="0"/>
        <v>26500</v>
      </c>
      <c r="U2" s="19">
        <f t="shared" si="0"/>
        <v>25750</v>
      </c>
      <c r="V2" s="19">
        <f t="shared" si="0"/>
        <v>25000</v>
      </c>
      <c r="W2" s="19">
        <f t="shared" si="0"/>
        <v>24250</v>
      </c>
      <c r="X2" s="19">
        <f t="shared" si="0"/>
        <v>23500</v>
      </c>
      <c r="Y2" s="19">
        <f t="shared" ref="Y2:Z2" si="1">X2-750</f>
        <v>22750</v>
      </c>
      <c r="Z2" s="20">
        <f t="shared" si="1"/>
        <v>22000</v>
      </c>
    </row>
    <row r="3" spans="1:26" x14ac:dyDescent="0.25">
      <c r="A3" s="167" t="str">
        <f>IF(F5="Wohngebäude","Geplante Ausgaben für betroffene WE:","Geplante Ausgaben für betroffene Fläche:" )</f>
        <v>Geplante Ausgaben für betroffene WE:</v>
      </c>
      <c r="B3" s="168"/>
      <c r="C3" s="168"/>
      <c r="D3" s="168"/>
      <c r="E3" s="168"/>
      <c r="F3" s="133">
        <v>45000</v>
      </c>
      <c r="G3" s="134"/>
      <c r="I3" s="22" t="s">
        <v>49</v>
      </c>
      <c r="O3" s="23">
        <f>IF(F5="Nichtwohngebäude",MIN(F3,O2),SUM(G23:G147))</f>
        <v>41500</v>
      </c>
      <c r="P3" s="129"/>
      <c r="Q3" s="18" t="s">
        <v>8</v>
      </c>
      <c r="R3" s="19">
        <v>15000</v>
      </c>
      <c r="S3" s="19">
        <f t="shared" ref="S3:X4" si="2">+R3</f>
        <v>15000</v>
      </c>
      <c r="T3" s="19">
        <f t="shared" si="2"/>
        <v>15000</v>
      </c>
      <c r="U3" s="19">
        <f t="shared" si="2"/>
        <v>15000</v>
      </c>
      <c r="V3" s="19">
        <f t="shared" si="2"/>
        <v>15000</v>
      </c>
      <c r="W3" s="19">
        <f t="shared" si="2"/>
        <v>15000</v>
      </c>
      <c r="X3" s="19">
        <f t="shared" si="2"/>
        <v>15000</v>
      </c>
      <c r="Y3" s="19">
        <f t="shared" ref="Y3:Z3" si="3">+X3</f>
        <v>15000</v>
      </c>
      <c r="Z3" s="20">
        <f t="shared" si="3"/>
        <v>15000</v>
      </c>
    </row>
    <row r="4" spans="1:26" ht="15.75" thickBot="1" x14ac:dyDescent="0.3">
      <c r="A4" s="167" t="s">
        <v>9</v>
      </c>
      <c r="B4" s="168"/>
      <c r="C4" s="168"/>
      <c r="D4" s="168"/>
      <c r="E4" s="168"/>
      <c r="F4" s="139" t="s">
        <v>53</v>
      </c>
      <c r="G4" s="140"/>
      <c r="I4" s="21" t="s">
        <v>10</v>
      </c>
      <c r="O4" s="24" cm="1">
        <f t="array" ref="O4">_xlfn.SWITCH(F4,"vor 01.02.2027",$R$1,"ab 01.02.2027",$S$1,"ab 01.08.2027",$T$1,"ab 01.02.2028",$U$1,"ab 01.08.2028",$V$1,"ab 01.02.2029",$W$1,"ab 01.08.2029",$X$1,"ab 01.02.2030",$Y$1,"ab 01.08.2030",$Z$1,"unzulässiges Datum")</f>
        <v>46600</v>
      </c>
      <c r="P4" s="130"/>
      <c r="Q4" s="25" t="s">
        <v>11</v>
      </c>
      <c r="R4" s="26">
        <v>8000</v>
      </c>
      <c r="S4" s="26">
        <f t="shared" si="2"/>
        <v>8000</v>
      </c>
      <c r="T4" s="26">
        <f t="shared" si="2"/>
        <v>8000</v>
      </c>
      <c r="U4" s="26">
        <f t="shared" si="2"/>
        <v>8000</v>
      </c>
      <c r="V4" s="26">
        <f t="shared" si="2"/>
        <v>8000</v>
      </c>
      <c r="W4" s="26">
        <f t="shared" si="2"/>
        <v>8000</v>
      </c>
      <c r="X4" s="26">
        <f t="shared" si="2"/>
        <v>8000</v>
      </c>
      <c r="Y4" s="26">
        <f t="shared" ref="Y4:Z4" si="4">+X4</f>
        <v>8000</v>
      </c>
      <c r="Z4" s="27">
        <f t="shared" si="4"/>
        <v>8000</v>
      </c>
    </row>
    <row r="5" spans="1:26" ht="15" customHeight="1" x14ac:dyDescent="0.25">
      <c r="A5" s="135" t="s">
        <v>12</v>
      </c>
      <c r="B5" s="136"/>
      <c r="C5" s="136"/>
      <c r="D5" s="136"/>
      <c r="E5" s="136"/>
      <c r="F5" s="147" t="s">
        <v>6</v>
      </c>
      <c r="G5" s="148"/>
      <c r="I5" s="22" t="str">
        <f>"Gesamtförderung ("&amp;ROUND(N22-M22,2)&amp;" € Grundförderung + "&amp; ROUND(M22,2) &amp;" € Boni)"</f>
        <v>Gesamtförderung (6225 € Grundförderung + 14110 € Boni)</v>
      </c>
      <c r="O5" s="23">
        <f>N22</f>
        <v>20335</v>
      </c>
      <c r="P5" s="125" t="s">
        <v>13</v>
      </c>
      <c r="Q5" s="28" t="s">
        <v>14</v>
      </c>
      <c r="R5" s="29">
        <v>28000</v>
      </c>
      <c r="S5" s="29">
        <f t="shared" ref="S5:X5" si="5">R5-750</f>
        <v>27250</v>
      </c>
      <c r="T5" s="29">
        <f t="shared" si="5"/>
        <v>26500</v>
      </c>
      <c r="U5" s="29">
        <f t="shared" si="5"/>
        <v>25750</v>
      </c>
      <c r="V5" s="29">
        <f t="shared" si="5"/>
        <v>25000</v>
      </c>
      <c r="W5" s="29">
        <f t="shared" si="5"/>
        <v>24250</v>
      </c>
      <c r="X5" s="29">
        <f t="shared" si="5"/>
        <v>23500</v>
      </c>
      <c r="Y5" s="29">
        <f t="shared" ref="Y5:Z5" si="6">X5-750</f>
        <v>22750</v>
      </c>
      <c r="Z5" s="30">
        <f t="shared" si="6"/>
        <v>22000</v>
      </c>
    </row>
    <row r="6" spans="1:26" ht="15.75" customHeight="1" thickBot="1" x14ac:dyDescent="0.3">
      <c r="A6" s="135" t="str">
        <f>IF(F5="Wohngebäude","Anzahl Wohneinheiten gesamt:","Nettogrundfläche NGF [m²]")</f>
        <v>Anzahl Wohneinheiten gesamt:</v>
      </c>
      <c r="B6" s="136"/>
      <c r="C6" s="136"/>
      <c r="D6" s="136"/>
      <c r="E6" s="136"/>
      <c r="F6" s="147">
        <v>2</v>
      </c>
      <c r="G6" s="148"/>
      <c r="I6" s="31" t="s">
        <v>15</v>
      </c>
      <c r="J6" s="32"/>
      <c r="K6" s="32"/>
      <c r="L6" s="32"/>
      <c r="M6" s="32"/>
      <c r="N6" s="32"/>
      <c r="O6" s="33">
        <f>O5/F3</f>
        <v>0.4518888888888889</v>
      </c>
      <c r="P6" s="126"/>
      <c r="Q6" s="18" t="s">
        <v>16</v>
      </c>
      <c r="R6" s="19">
        <v>197</v>
      </c>
      <c r="S6" s="19">
        <f t="shared" ref="S6:X6" si="7">+R6-3</f>
        <v>194</v>
      </c>
      <c r="T6" s="19">
        <f t="shared" si="7"/>
        <v>191</v>
      </c>
      <c r="U6" s="19">
        <f t="shared" si="7"/>
        <v>188</v>
      </c>
      <c r="V6" s="19">
        <f t="shared" si="7"/>
        <v>185</v>
      </c>
      <c r="W6" s="19">
        <f t="shared" si="7"/>
        <v>182</v>
      </c>
      <c r="X6" s="19">
        <f t="shared" si="7"/>
        <v>179</v>
      </c>
      <c r="Y6" s="19">
        <f t="shared" ref="Y6:Z6" si="8">+X6-3</f>
        <v>176</v>
      </c>
      <c r="Z6" s="20">
        <f t="shared" si="8"/>
        <v>173</v>
      </c>
    </row>
    <row r="7" spans="1:26" x14ac:dyDescent="0.25">
      <c r="A7" s="135" t="str">
        <f>"von Maßnahme betroffen ("&amp;ROUND(F7*F6,4)&amp;IF(F5="Nichtwohngebäude"," m²)"," WE)")</f>
        <v>von Maßnahme betroffen (2 WE)</v>
      </c>
      <c r="B7" s="136"/>
      <c r="C7" s="136"/>
      <c r="D7" s="136"/>
      <c r="E7" s="136"/>
      <c r="F7" s="149">
        <v>1</v>
      </c>
      <c r="G7" s="148"/>
      <c r="P7" s="126"/>
      <c r="Q7" s="18" t="s">
        <v>17</v>
      </c>
      <c r="R7" s="19">
        <v>118</v>
      </c>
      <c r="S7" s="19">
        <f t="shared" ref="S7:X7" si="9">+R7-2</f>
        <v>116</v>
      </c>
      <c r="T7" s="19">
        <f t="shared" si="9"/>
        <v>114</v>
      </c>
      <c r="U7" s="19">
        <f t="shared" si="9"/>
        <v>112</v>
      </c>
      <c r="V7" s="19">
        <f t="shared" si="9"/>
        <v>110</v>
      </c>
      <c r="W7" s="19">
        <f t="shared" si="9"/>
        <v>108</v>
      </c>
      <c r="X7" s="19">
        <f t="shared" si="9"/>
        <v>106</v>
      </c>
      <c r="Y7" s="19">
        <f t="shared" ref="Y7:Z7" si="10">+X7-2</f>
        <v>104</v>
      </c>
      <c r="Z7" s="20">
        <f t="shared" si="10"/>
        <v>102</v>
      </c>
    </row>
    <row r="8" spans="1:26" ht="16.5" customHeight="1" thickBot="1" x14ac:dyDescent="0.3">
      <c r="A8" s="137" t="s">
        <v>18</v>
      </c>
      <c r="B8" s="138"/>
      <c r="C8" s="138"/>
      <c r="D8" s="138"/>
      <c r="E8" s="138"/>
      <c r="F8" s="143" t="s">
        <v>19</v>
      </c>
      <c r="G8" s="144"/>
      <c r="I8" s="145" t="s">
        <v>20</v>
      </c>
      <c r="J8" s="145"/>
      <c r="K8" s="145"/>
      <c r="L8" s="145"/>
      <c r="M8" s="145"/>
      <c r="N8" s="145"/>
      <c r="O8" s="145"/>
      <c r="P8" s="127"/>
      <c r="Q8" s="25" t="s">
        <v>21</v>
      </c>
      <c r="R8" s="26">
        <v>79</v>
      </c>
      <c r="S8" s="26">
        <f t="shared" ref="S8:X8" si="11">+R8-1</f>
        <v>78</v>
      </c>
      <c r="T8" s="26">
        <f t="shared" si="11"/>
        <v>77</v>
      </c>
      <c r="U8" s="26">
        <f t="shared" si="11"/>
        <v>76</v>
      </c>
      <c r="V8" s="26">
        <f t="shared" si="11"/>
        <v>75</v>
      </c>
      <c r="W8" s="26">
        <f t="shared" si="11"/>
        <v>74</v>
      </c>
      <c r="X8" s="26">
        <f t="shared" si="11"/>
        <v>73</v>
      </c>
      <c r="Y8" s="26">
        <f t="shared" ref="Y8:Z8" si="12">+X8-1</f>
        <v>72</v>
      </c>
      <c r="Z8" s="27">
        <f t="shared" si="12"/>
        <v>71</v>
      </c>
    </row>
    <row r="9" spans="1:26" ht="0.75" customHeight="1" x14ac:dyDescent="0.25">
      <c r="A9" s="21"/>
      <c r="F9" s="4"/>
      <c r="G9" s="5"/>
      <c r="I9" s="34"/>
      <c r="J9" s="34"/>
      <c r="K9" s="34"/>
      <c r="L9" s="34"/>
      <c r="M9" s="34"/>
      <c r="N9" s="34"/>
      <c r="O9" s="34"/>
      <c r="P9" s="35"/>
      <c r="R9" s="36"/>
      <c r="S9" s="36"/>
      <c r="T9" s="36"/>
      <c r="U9" s="36"/>
      <c r="V9" s="36"/>
      <c r="W9" s="36"/>
      <c r="X9" s="36"/>
      <c r="Y9" s="36"/>
      <c r="Z9" s="36"/>
    </row>
    <row r="10" spans="1:26" ht="17.25" thickBot="1" x14ac:dyDescent="0.3">
      <c r="A10" s="21" t="s">
        <v>22</v>
      </c>
      <c r="F10" s="147" t="s">
        <v>19</v>
      </c>
      <c r="G10" s="148"/>
      <c r="I10" s="146" t="s">
        <v>23</v>
      </c>
      <c r="J10" s="146"/>
      <c r="K10" s="146"/>
      <c r="L10" s="146"/>
      <c r="M10" s="146"/>
      <c r="N10" s="146"/>
      <c r="O10" s="146"/>
    </row>
    <row r="11" spans="1:26" ht="16.5" customHeight="1" thickBot="1" x14ac:dyDescent="0.3">
      <c r="A11" s="137" t="s">
        <v>24</v>
      </c>
      <c r="B11" s="138"/>
      <c r="C11" s="138"/>
      <c r="D11" s="138"/>
      <c r="E11" s="138"/>
      <c r="F11" s="143" t="s">
        <v>19</v>
      </c>
      <c r="G11" s="144"/>
      <c r="I11" s="9" t="s">
        <v>25</v>
      </c>
      <c r="M11" s="2" t="s">
        <v>26</v>
      </c>
      <c r="N11" s="37"/>
      <c r="O11" s="1" t="s">
        <v>27</v>
      </c>
      <c r="P11" s="131" t="s">
        <v>28</v>
      </c>
      <c r="Q11" s="132"/>
      <c r="R11" s="38">
        <f>R1</f>
        <v>46224</v>
      </c>
      <c r="S11" s="13">
        <f>S1</f>
        <v>46419</v>
      </c>
      <c r="T11" s="13">
        <f>T1</f>
        <v>46600</v>
      </c>
      <c r="U11" s="13">
        <f>U1</f>
        <v>46784</v>
      </c>
      <c r="V11" s="14">
        <f>V1</f>
        <v>46966</v>
      </c>
      <c r="X11" s="104" t="s">
        <v>29</v>
      </c>
      <c r="Y11" s="106"/>
      <c r="Z11" s="152" t="s">
        <v>30</v>
      </c>
    </row>
    <row r="12" spans="1:26" ht="15" customHeight="1" thickBot="1" x14ac:dyDescent="0.3">
      <c r="P12" s="165" t="s">
        <v>31</v>
      </c>
      <c r="Q12" s="166"/>
      <c r="R12" s="39">
        <v>0.16</v>
      </c>
      <c r="S12" s="40">
        <f>IF(R12-0.04&gt;0,R12-0.04,0)</f>
        <v>0.12</v>
      </c>
      <c r="T12" s="40">
        <f>IF(S12-0.04&gt;0,S12-0.04,0)</f>
        <v>7.9999999999999988E-2</v>
      </c>
      <c r="U12" s="40">
        <f>IF(T12-0.04&gt;0,T12-0.04,0)</f>
        <v>3.9999999999999987E-2</v>
      </c>
      <c r="V12" s="41">
        <f>IF(U12-0.04&gt;0,U12-0.04,0)</f>
        <v>0</v>
      </c>
      <c r="X12" s="150"/>
      <c r="Y12" s="151"/>
      <c r="Z12" s="153"/>
    </row>
    <row r="13" spans="1:26" ht="15.75" customHeight="1" thickBot="1" x14ac:dyDescent="0.3">
      <c r="A13" s="107" t="str">
        <f>IF(F5="Nichtwohngebäude","","Wohneinheit Nr.")</f>
        <v>Wohneinheit Nr.</v>
      </c>
      <c r="B13" s="107" t="str">
        <f>IF(F5="Nichtwohngebäude","","selbstgenutztes Eigentum?")</f>
        <v>selbstgenutztes Eigentum?</v>
      </c>
      <c r="C13" s="111" t="str">
        <f>IF(F5="Nichtwohngebäude","","Kinder im Haushalt?")</f>
        <v>Kinder im Haushalt?</v>
      </c>
      <c r="D13" s="107" t="str">
        <f>IF(F5="Nichtwohngebäude","betroffene Nettoraumfläche NRF","Zu versteuerndes Haushaltseinkommen [€]")</f>
        <v>Zu versteuerndes Haushaltseinkommen [€]</v>
      </c>
      <c r="E13" s="3" t="s">
        <v>32</v>
      </c>
      <c r="F13" s="107" t="str">
        <f>IF(F5="Nichtwohngebäude","max. förderfähige Ausgaben","anteilig max. förderfähige Ausgaben je Wohneinheit")</f>
        <v>anteilig max. förderfähige Ausgaben je Wohneinheit</v>
      </c>
      <c r="G13" s="107" t="s">
        <v>33</v>
      </c>
      <c r="H13" s="107" t="s">
        <v>34</v>
      </c>
      <c r="I13" s="110" t="s">
        <v>35</v>
      </c>
      <c r="J13" s="110"/>
      <c r="K13" s="110"/>
      <c r="L13" s="107" t="s">
        <v>36</v>
      </c>
      <c r="M13" s="107" t="s">
        <v>50</v>
      </c>
      <c r="N13" s="107" t="s">
        <v>51</v>
      </c>
      <c r="O13" s="111" t="str">
        <f>IF(F5="Nichtwohngebäude","verbleibender Eigenanteil","verbleibender Eigenanteil (Bei Ausgabenaufteilung nach Eigentumsanteilen)")</f>
        <v>verbleibender Eigenanteil (Bei Ausgabenaufteilung nach Eigentumsanteilen)</v>
      </c>
      <c r="X13" s="42" t="s">
        <v>37</v>
      </c>
      <c r="Y13" s="43" t="s">
        <v>38</v>
      </c>
      <c r="Z13" s="154"/>
    </row>
    <row r="14" spans="1:26" ht="15.75" customHeight="1" x14ac:dyDescent="0.25">
      <c r="A14" s="108"/>
      <c r="B14" s="108"/>
      <c r="C14" s="112"/>
      <c r="D14" s="108"/>
      <c r="E14" s="107" t="str">
        <f>IF(F5="Nichtwohngebäude","","Eigentumsanteil WEG?
 bei geteiltem Eigentum")</f>
        <v>Eigentumsanteil WEG?
 bei geteiltem Eigentum</v>
      </c>
      <c r="F14" s="108"/>
      <c r="G14" s="108"/>
      <c r="H14" s="108"/>
      <c r="I14" s="107" t="s">
        <v>39</v>
      </c>
      <c r="J14" s="107" t="s">
        <v>40</v>
      </c>
      <c r="K14" s="114" t="s">
        <v>41</v>
      </c>
      <c r="L14" s="108"/>
      <c r="M14" s="108"/>
      <c r="N14" s="108"/>
      <c r="O14" s="112"/>
      <c r="P14" s="155" t="s">
        <v>42</v>
      </c>
      <c r="Q14" s="156"/>
      <c r="R14" s="156"/>
      <c r="S14" s="156"/>
      <c r="T14" s="156"/>
      <c r="U14" s="156"/>
      <c r="V14" s="157"/>
      <c r="X14" s="44">
        <v>30000</v>
      </c>
      <c r="Y14" s="45">
        <v>40000</v>
      </c>
      <c r="Z14" s="46">
        <v>0.4</v>
      </c>
    </row>
    <row r="15" spans="1:26" ht="15.75" customHeight="1" x14ac:dyDescent="0.25">
      <c r="A15" s="108"/>
      <c r="B15" s="108"/>
      <c r="C15" s="112"/>
      <c r="D15" s="108"/>
      <c r="E15" s="108"/>
      <c r="F15" s="108"/>
      <c r="G15" s="108"/>
      <c r="H15" s="108"/>
      <c r="I15" s="108"/>
      <c r="J15" s="108"/>
      <c r="K15" s="115"/>
      <c r="L15" s="108"/>
      <c r="M15" s="108"/>
      <c r="N15" s="108"/>
      <c r="O15" s="112"/>
      <c r="P15" s="158"/>
      <c r="Q15" s="159"/>
      <c r="R15" s="159"/>
      <c r="S15" s="159"/>
      <c r="T15" s="159"/>
      <c r="U15" s="159"/>
      <c r="V15" s="160"/>
      <c r="X15" s="47">
        <v>40000</v>
      </c>
      <c r="Y15" s="48">
        <v>50000</v>
      </c>
      <c r="Z15" s="49">
        <v>0.3</v>
      </c>
    </row>
    <row r="16" spans="1:26" ht="15.75" customHeight="1" thickBot="1" x14ac:dyDescent="0.3">
      <c r="A16" s="108"/>
      <c r="B16" s="108"/>
      <c r="C16" s="112"/>
      <c r="D16" s="108"/>
      <c r="E16" s="108"/>
      <c r="F16" s="108"/>
      <c r="G16" s="108"/>
      <c r="H16" s="108"/>
      <c r="I16" s="108"/>
      <c r="J16" s="108"/>
      <c r="K16" s="115"/>
      <c r="L16" s="108"/>
      <c r="M16" s="108"/>
      <c r="N16" s="108"/>
      <c r="O16" s="112"/>
      <c r="P16" s="161"/>
      <c r="Q16" s="162"/>
      <c r="R16" s="162"/>
      <c r="S16" s="162"/>
      <c r="T16" s="162"/>
      <c r="U16" s="162"/>
      <c r="V16" s="163"/>
      <c r="X16" s="50">
        <v>50000</v>
      </c>
      <c r="Y16" s="51">
        <v>60000</v>
      </c>
      <c r="Z16" s="40">
        <v>0.1</v>
      </c>
    </row>
    <row r="17" spans="1:26" ht="15.75" customHeight="1" thickBot="1" x14ac:dyDescent="0.3">
      <c r="A17" s="108"/>
      <c r="B17" s="108"/>
      <c r="C17" s="112"/>
      <c r="D17" s="108"/>
      <c r="E17" s="108"/>
      <c r="F17" s="108"/>
      <c r="G17" s="108"/>
      <c r="H17" s="108"/>
      <c r="I17" s="108"/>
      <c r="J17" s="108"/>
      <c r="K17" s="115"/>
      <c r="L17" s="108"/>
      <c r="M17" s="108"/>
      <c r="N17" s="108"/>
      <c r="O17" s="112"/>
    </row>
    <row r="18" spans="1:26" ht="15.75" customHeight="1" x14ac:dyDescent="0.25">
      <c r="A18" s="108"/>
      <c r="B18" s="108"/>
      <c r="C18" s="112"/>
      <c r="D18" s="108"/>
      <c r="E18" s="108"/>
      <c r="F18" s="108"/>
      <c r="G18" s="108"/>
      <c r="H18" s="108"/>
      <c r="I18" s="108"/>
      <c r="J18" s="108"/>
      <c r="K18" s="115"/>
      <c r="L18" s="108"/>
      <c r="M18" s="108"/>
      <c r="N18" s="108"/>
      <c r="O18" s="112"/>
      <c r="P18" s="164" t="s">
        <v>43</v>
      </c>
      <c r="Q18" s="156"/>
      <c r="R18" s="156"/>
      <c r="S18" s="156"/>
      <c r="T18" s="156"/>
      <c r="U18" s="156"/>
      <c r="V18" s="156"/>
      <c r="W18" s="156"/>
      <c r="X18" s="156"/>
      <c r="Y18" s="156"/>
      <c r="Z18" s="157"/>
    </row>
    <row r="19" spans="1:26" ht="15.75" customHeight="1" thickBot="1" x14ac:dyDescent="0.3">
      <c r="A19" s="108"/>
      <c r="B19" s="108"/>
      <c r="C19" s="112"/>
      <c r="D19" s="108"/>
      <c r="E19" s="108"/>
      <c r="F19" s="108"/>
      <c r="G19" s="108"/>
      <c r="H19" s="108"/>
      <c r="I19" s="108"/>
      <c r="J19" s="108"/>
      <c r="K19" s="115"/>
      <c r="L19" s="108"/>
      <c r="M19" s="108"/>
      <c r="N19" s="108"/>
      <c r="O19" s="112"/>
      <c r="P19" s="161"/>
      <c r="Q19" s="162"/>
      <c r="R19" s="162"/>
      <c r="S19" s="162"/>
      <c r="T19" s="162"/>
      <c r="U19" s="162"/>
      <c r="V19" s="162"/>
      <c r="W19" s="162"/>
      <c r="X19" s="162"/>
      <c r="Y19" s="162"/>
      <c r="Z19" s="163"/>
    </row>
    <row r="20" spans="1:26" ht="15.75" customHeight="1" thickBot="1" x14ac:dyDescent="0.3">
      <c r="A20" s="108"/>
      <c r="B20" s="108"/>
      <c r="C20" s="112"/>
      <c r="D20" s="108"/>
      <c r="E20" s="108"/>
      <c r="F20" s="108"/>
      <c r="G20" s="108"/>
      <c r="H20" s="108"/>
      <c r="I20" s="108"/>
      <c r="J20" s="108"/>
      <c r="K20" s="115"/>
      <c r="L20" s="108"/>
      <c r="M20" s="108"/>
      <c r="N20" s="108"/>
      <c r="O20" s="112"/>
    </row>
    <row r="21" spans="1:26" ht="15.75" customHeight="1" thickBot="1" x14ac:dyDescent="0.3">
      <c r="A21" s="109"/>
      <c r="B21" s="109"/>
      <c r="C21" s="113"/>
      <c r="D21" s="109"/>
      <c r="E21" s="109"/>
      <c r="F21" s="109"/>
      <c r="G21" s="109"/>
      <c r="H21" s="109"/>
      <c r="I21" s="109"/>
      <c r="J21" s="109"/>
      <c r="K21" s="116"/>
      <c r="L21" s="109"/>
      <c r="M21" s="109"/>
      <c r="N21" s="109"/>
      <c r="O21" s="113"/>
      <c r="P21" s="117" t="s">
        <v>52</v>
      </c>
      <c r="Q21" s="118"/>
      <c r="R21" s="118"/>
      <c r="S21" s="118"/>
      <c r="T21" s="118"/>
      <c r="U21" s="118"/>
      <c r="V21" s="118"/>
      <c r="W21" s="118"/>
      <c r="X21" s="118"/>
      <c r="Y21" s="118"/>
      <c r="Z21" s="119"/>
    </row>
    <row r="22" spans="1:26" ht="14.25" customHeight="1" thickBot="1" x14ac:dyDescent="0.3">
      <c r="A22" s="104" t="s">
        <v>44</v>
      </c>
      <c r="B22" s="105"/>
      <c r="C22" s="106"/>
      <c r="D22" s="90"/>
      <c r="E22" s="91">
        <f>IF(F5="Nichtwohngebäude","",SUM(E23:E147))</f>
        <v>100</v>
      </c>
      <c r="F22" s="92">
        <f>IF(F5="Nichtwohngebäude",O3,SUM(F23:F147))</f>
        <v>41500</v>
      </c>
      <c r="G22" s="92">
        <f>IF(F5="Nichtwohngebäude",O3,SUM(G23:G147))</f>
        <v>41500</v>
      </c>
      <c r="H22" s="93" t="str">
        <f>IF(F5="Nichtwohngebäude",IF(AND($F$2="Wärmepumpe",$O$4&gt;=DATE(2027,1,1)),0.15,0.3),"")</f>
        <v/>
      </c>
      <c r="I22" s="94"/>
      <c r="J22" s="95"/>
      <c r="K22" s="93" t="str">
        <f>IF(F5="Nichtwohngebäude",IF(AND($F$2="Wärmepumpe",$F$8="Ja",$O$4&gt;=DATE(2027,1,1)),0.15,0),"")</f>
        <v/>
      </c>
      <c r="L22" s="96">
        <f>IFERROR(IF(F5="Nichtwohngebäude",H22+K22,N22/G22),"")</f>
        <v>0.49</v>
      </c>
      <c r="M22" s="97">
        <f>IF(F5="Nichtwohngebäude",SUM(I22:K22)*G22,SUM(M23:M147))</f>
        <v>14110</v>
      </c>
      <c r="N22" s="97">
        <f>IF(F5="Nichtwohngebäude",G22*H22+M22,SUM(N23:N147))</f>
        <v>20335</v>
      </c>
      <c r="O22" s="89">
        <f>IF(F5="Nichtwohngebäude",F3-M22,SUM(O23:O147))</f>
        <v>24665</v>
      </c>
      <c r="P22" s="120"/>
      <c r="Q22" s="121"/>
      <c r="R22" s="121"/>
      <c r="S22" s="121"/>
      <c r="T22" s="121"/>
      <c r="U22" s="121"/>
      <c r="V22" s="121"/>
      <c r="W22" s="121"/>
      <c r="X22" s="121"/>
      <c r="Y22" s="121"/>
      <c r="Z22" s="122"/>
    </row>
    <row r="23" spans="1:26" ht="15.75" thickBot="1" x14ac:dyDescent="0.3">
      <c r="A23" s="82">
        <v>1</v>
      </c>
      <c r="B23" s="85" t="s">
        <v>19</v>
      </c>
      <c r="C23" s="74" t="s">
        <v>55</v>
      </c>
      <c r="D23" s="75" t="s">
        <v>54</v>
      </c>
      <c r="E23" s="8">
        <v>50</v>
      </c>
      <c r="F23" s="53">
        <f>IF($F$6*$F$7&lt;A23,"",IFERROR($O$2*MIN(1/ROUND($F$6*$F$7,0),1),""))</f>
        <v>20750</v>
      </c>
      <c r="G23" s="53">
        <f>IFERROR(IF($F$6*$F$7&lt;A23,"",MIN(F23,MIN($F$3,$F$22)*IF($F$11="Nein",1/($F$6*$F$7),MIN(1/($F$6*$F$7),E23/IF($E$13="%",100,IF($E$13="10.000stel",10000,1000)))))),"")</f>
        <v>20750</v>
      </c>
      <c r="H23" s="54">
        <f>IF($F$6*$F$7&lt;A23,"",IF(AND($F$2="Wärmepumpe",$O$4&gt;=DATE(2027,1,1)),0.15,0.3))</f>
        <v>0.15</v>
      </c>
      <c r="I23" s="55" cm="1">
        <f t="array" ref="I23">IF($F$6*$F$7&lt;A23,"",IF(AND(B23="Ja",$F$10="Ja"),INDEX($R$12:$Y$12,,MATCH($O$4,$R$11:$X$11,1)),""))</f>
        <v>7.9999999999999988E-2</v>
      </c>
      <c r="J23" s="55">
        <f>IF($F$6*$F$7&lt;A23,"",IF(D23&lt;&gt;"",IF(B23="Ja",
IF(OR(AND(C23="Ja",D23="über 60.000 €"),AND(C23="Nein",D23="50.001 bis 60.000 €")),0,
IF(OR(AND(C23="Ja",D23="50.001 bis 60.000 €"),AND(C23="Nein",D23="40.001 bis 50.000 €")),0.1,
IF(OR(AND(C23="Ja",D23="40.001 bis 50.000 €"),AND(C23="Nein",D23="30.001 bis 40.000 €")),0.3,
IF(OR(AND(C23="Ja",D23="30.001 bis 40.000 €"),D23="bis 30.000 €"),0.4,"")))),""),""))</f>
        <v>0.3</v>
      </c>
      <c r="K23" s="56">
        <f>IF($F$6*$F$7&lt;A23,"",IF(AND($F$2="Wärmepumpe",$F$8="Ja",$O$4&gt;=DATE(2027,1,1)),0.15,0))</f>
        <v>0.15</v>
      </c>
      <c r="L23" s="57">
        <f>IF($F$6*$F$7&lt;A23,"",MIN(SUM(H23:K23),IF(J23=0.4,0.8,0.7)))</f>
        <v>0.68</v>
      </c>
      <c r="M23" s="58">
        <f>IF($F$6*$F$7&lt;A23,"",SUM(I23:K23)*G23)</f>
        <v>10997.5</v>
      </c>
      <c r="N23" s="58">
        <f>IF($F$6*$F$7&lt;A23,"",MIN($O$2,$F$3)/($F$6*$F$7)*H23+M23)</f>
        <v>14110</v>
      </c>
      <c r="O23" s="86">
        <f>IF($F$6*$F$7&lt;A23,"",$F$3*IF($F$11="Nein",1/($F$6*$F$7),E23/IF($E$13="%",100,IF($E$13="10.000stel",10000,1000)))-N23)</f>
        <v>8390</v>
      </c>
      <c r="P23" s="123"/>
      <c r="Q23" s="123"/>
      <c r="R23" s="123"/>
      <c r="S23" s="123"/>
      <c r="T23" s="123"/>
      <c r="U23" s="123"/>
      <c r="V23" s="123"/>
      <c r="W23" s="123"/>
      <c r="X23" s="123"/>
      <c r="Y23" s="123"/>
      <c r="Z23" s="124"/>
    </row>
    <row r="24" spans="1:26" ht="15.75" thickBot="1" x14ac:dyDescent="0.3">
      <c r="A24" s="83">
        <v>2</v>
      </c>
      <c r="B24" s="76"/>
      <c r="C24" s="77"/>
      <c r="D24" s="78"/>
      <c r="E24" s="6">
        <v>50</v>
      </c>
      <c r="F24" s="60">
        <f t="shared" ref="F24:F87" si="13">IF($F$6*$F$7&lt;A24,"",IFERROR($O$2*MIN(1/ROUND($F$6*$F$7,0),1),""))</f>
        <v>20750</v>
      </c>
      <c r="G24" s="60">
        <f>IFERROR(IF($F$6*$F$7&lt;A24,"",MIN(F24,MIN($F$3,$F$22)*IF($F$11="Nein",1/($F$6*$F$7),MIN(1/($F$6*$F$7),E24/IF($E$13="%",100,IF($E$13="10.000stel",10000,1000)))))),"")</f>
        <v>20750</v>
      </c>
      <c r="H24" s="61">
        <f t="shared" ref="H24:H87" si="14">IF($F$6*$F$7&lt;A24,"",IF(AND($F$2="Wärmepumpe",$O$4&gt;=DATE(2027,1,1)),0.15,0.3))</f>
        <v>0.15</v>
      </c>
      <c r="I24" s="62" t="str" cm="1">
        <f t="array" ref="I24">IF($F$6*$F$7&lt;A24,"",IF(AND(B24="Ja",$F$10="Ja"),INDEX($R$12:$Y$12,,MATCH($O$4,$R$11:$X$11,1)),""))</f>
        <v/>
      </c>
      <c r="J24" s="62" t="str">
        <f t="shared" ref="J24:J87" si="15">IF($F$6*$F$7&lt;A24,"",IF(D24&lt;&gt;"",IF(B24="Ja",
IF(OR(AND(C24="Ja",D24="über 60.000 €"),AND(C24="Nein",D24="50.001 bis 60.000 €")),0,
IF(OR(AND(C24="Ja",D24="50.001 bis 60.000 €"),AND(C24="Nein",D24="40.001 bis 50.000 €")),0.1,
IF(OR(AND(C24="Ja",D24="40.001 bis 50.000 €"),AND(C24="Nein",D24="30.001 bis 40.000 €")),0.3,
IF(OR(AND(C24="Ja",D24="30.001 bis 40.000 €"),D24="bis 30.000 €"),0.4,"")))),""),""))</f>
        <v/>
      </c>
      <c r="K24" s="63">
        <f t="shared" ref="K24:K87" si="16">IF($F$6*$F$7&lt;A24,"",IF(AND($F$2="Wärmepumpe",$F$8="Ja",$O$4&gt;=DATE(2027,1,1)),0.15,0))</f>
        <v>0.15</v>
      </c>
      <c r="L24" s="64">
        <f t="shared" ref="L24:L87" si="17">IF($F$6*$F$7&lt;A24,"",MIN(SUM(H24:K24),IF(J24=0.4,0.8,0.7)))</f>
        <v>0.3</v>
      </c>
      <c r="M24" s="65">
        <f t="shared" ref="M24:M87" si="18">IF($F$6*$F$7&lt;A24,"",SUM(I24:K24)*G24)</f>
        <v>3112.5</v>
      </c>
      <c r="N24" s="65">
        <f t="shared" ref="N24:N87" si="19">IF($F$6*$F$7&lt;A24,"",MIN($O$2,$F$3)/($F$6*$F$7)*H24+M24)</f>
        <v>6225</v>
      </c>
      <c r="O24" s="87">
        <f t="shared" ref="O24:O87" si="20">IF($F$6*$F$7&lt;A24,"",$F$3*IF($F$11="Nein",1/($F$6*$F$7),E24/IF($E$13="%",100,IF($E$13="10.000stel",10000,1000)))-N24)</f>
        <v>16275</v>
      </c>
    </row>
    <row r="25" spans="1:26" x14ac:dyDescent="0.25">
      <c r="A25" s="83">
        <v>3</v>
      </c>
      <c r="B25" s="76"/>
      <c r="C25" s="77"/>
      <c r="D25" s="78"/>
      <c r="E25" s="6"/>
      <c r="F25" s="60" t="str">
        <f t="shared" si="13"/>
        <v/>
      </c>
      <c r="G25" s="60" t="str">
        <f t="shared" ref="G25:G88" si="21">IFERROR(IF($F$6*$F$7&lt;A25,"",MIN(F25,MIN($F$3,$F$22)*IF($F$11="Nein",1/($F$6*$F$7),MIN(1/($F$6*$F$7),E25/IF($E$13="%",100,IF($E$13="10.000stel",10000,1000)))))),"")</f>
        <v/>
      </c>
      <c r="H25" s="61" t="str">
        <f t="shared" si="14"/>
        <v/>
      </c>
      <c r="I25" s="62" t="str" cm="1">
        <f t="array" ref="I25">IF($F$6*$F$7&lt;A25,"",IF(AND(B25="Ja",$F$10="Ja"),INDEX($R$12:$Y$12,,MATCH($O$4,$R$11:$X$11,1)),""))</f>
        <v/>
      </c>
      <c r="J25" s="62" t="str">
        <f t="shared" si="15"/>
        <v/>
      </c>
      <c r="K25" s="63" t="str">
        <f t="shared" si="16"/>
        <v/>
      </c>
      <c r="L25" s="64" t="str">
        <f t="shared" si="17"/>
        <v/>
      </c>
      <c r="M25" s="65" t="str">
        <f t="shared" si="18"/>
        <v/>
      </c>
      <c r="N25" s="65" t="str">
        <f t="shared" si="19"/>
        <v/>
      </c>
      <c r="O25" s="87" t="str">
        <f t="shared" si="20"/>
        <v/>
      </c>
      <c r="P25" s="98" t="s">
        <v>45</v>
      </c>
      <c r="Q25" s="98"/>
      <c r="R25" s="98"/>
      <c r="S25" s="98"/>
      <c r="T25" s="98"/>
      <c r="U25" s="98"/>
      <c r="V25" s="98"/>
      <c r="W25" s="98"/>
      <c r="X25" s="98"/>
      <c r="Y25" s="98"/>
      <c r="Z25" s="99"/>
    </row>
    <row r="26" spans="1:26" x14ac:dyDescent="0.25">
      <c r="A26" s="83">
        <v>4</v>
      </c>
      <c r="B26" s="76" t="s">
        <v>46</v>
      </c>
      <c r="C26" s="77"/>
      <c r="D26" s="78" t="s">
        <v>46</v>
      </c>
      <c r="E26" s="6"/>
      <c r="F26" s="60" t="str">
        <f t="shared" si="13"/>
        <v/>
      </c>
      <c r="G26" s="60" t="str">
        <f t="shared" si="21"/>
        <v/>
      </c>
      <c r="H26" s="61" t="str">
        <f t="shared" si="14"/>
        <v/>
      </c>
      <c r="I26" s="62" t="str" cm="1">
        <f t="array" ref="I26">IF($F$6*$F$7&lt;A26,"",IF(AND(B26="Ja",$F$10="Ja"),INDEX($R$12:$Y$12,,MATCH($O$4,$R$11:$X$11,1)),""))</f>
        <v/>
      </c>
      <c r="J26" s="62" t="str">
        <f t="shared" si="15"/>
        <v/>
      </c>
      <c r="K26" s="63" t="str">
        <f t="shared" si="16"/>
        <v/>
      </c>
      <c r="L26" s="64" t="str">
        <f t="shared" si="17"/>
        <v/>
      </c>
      <c r="M26" s="65" t="str">
        <f t="shared" si="18"/>
        <v/>
      </c>
      <c r="N26" s="65" t="str">
        <f t="shared" si="19"/>
        <v/>
      </c>
      <c r="O26" s="87" t="str">
        <f t="shared" si="20"/>
        <v/>
      </c>
      <c r="P26" s="100"/>
      <c r="Q26" s="100"/>
      <c r="R26" s="100"/>
      <c r="S26" s="100"/>
      <c r="T26" s="100"/>
      <c r="U26" s="100"/>
      <c r="V26" s="100"/>
      <c r="W26" s="100"/>
      <c r="X26" s="100"/>
      <c r="Y26" s="100"/>
      <c r="Z26" s="101"/>
    </row>
    <row r="27" spans="1:26" ht="15.75" thickBot="1" x14ac:dyDescent="0.3">
      <c r="A27" s="83">
        <v>5</v>
      </c>
      <c r="B27" s="76" t="s">
        <v>46</v>
      </c>
      <c r="C27" s="77"/>
      <c r="D27" s="78" t="s">
        <v>46</v>
      </c>
      <c r="E27" s="6"/>
      <c r="F27" s="60" t="str">
        <f t="shared" si="13"/>
        <v/>
      </c>
      <c r="G27" s="60" t="str">
        <f t="shared" si="21"/>
        <v/>
      </c>
      <c r="H27" s="61" t="str">
        <f t="shared" si="14"/>
        <v/>
      </c>
      <c r="I27" s="62" t="str" cm="1">
        <f t="array" ref="I27">IF($F$6*$F$7&lt;A27,"",IF(AND(B27="Ja",$F$10="Ja"),INDEX($R$12:$Y$12,,MATCH($O$4,$R$11:$X$11,1)),""))</f>
        <v/>
      </c>
      <c r="J27" s="62" t="str">
        <f t="shared" si="15"/>
        <v/>
      </c>
      <c r="K27" s="63" t="str">
        <f t="shared" si="16"/>
        <v/>
      </c>
      <c r="L27" s="64" t="str">
        <f t="shared" si="17"/>
        <v/>
      </c>
      <c r="M27" s="65" t="str">
        <f t="shared" si="18"/>
        <v/>
      </c>
      <c r="N27" s="65" t="str">
        <f t="shared" si="19"/>
        <v/>
      </c>
      <c r="O27" s="87" t="str">
        <f t="shared" si="20"/>
        <v/>
      </c>
      <c r="P27" s="102"/>
      <c r="Q27" s="102"/>
      <c r="R27" s="102"/>
      <c r="S27" s="102"/>
      <c r="T27" s="102"/>
      <c r="U27" s="102"/>
      <c r="V27" s="102"/>
      <c r="W27" s="102"/>
      <c r="X27" s="102"/>
      <c r="Y27" s="102"/>
      <c r="Z27" s="103"/>
    </row>
    <row r="28" spans="1:26" ht="15.75" thickBot="1" x14ac:dyDescent="0.3">
      <c r="A28" s="83">
        <v>6</v>
      </c>
      <c r="B28" s="76" t="s">
        <v>46</v>
      </c>
      <c r="C28" s="77"/>
      <c r="D28" s="78" t="s">
        <v>46</v>
      </c>
      <c r="E28" s="6"/>
      <c r="F28" s="60" t="str">
        <f t="shared" si="13"/>
        <v/>
      </c>
      <c r="G28" s="60" t="str">
        <f t="shared" si="21"/>
        <v/>
      </c>
      <c r="H28" s="61" t="str">
        <f t="shared" si="14"/>
        <v/>
      </c>
      <c r="I28" s="62" t="str" cm="1">
        <f t="array" ref="I28">IF($F$6*$F$7&lt;A28,"",IF(AND(B28="Ja",$F$10="Ja"),INDEX($R$12:$Y$12,,MATCH($O$4,$R$11:$X$11,1)),""))</f>
        <v/>
      </c>
      <c r="J28" s="62" t="str">
        <f t="shared" si="15"/>
        <v/>
      </c>
      <c r="K28" s="63" t="str">
        <f t="shared" si="16"/>
        <v/>
      </c>
      <c r="L28" s="64" t="str">
        <f t="shared" si="17"/>
        <v/>
      </c>
      <c r="M28" s="65" t="str">
        <f t="shared" si="18"/>
        <v/>
      </c>
      <c r="N28" s="65" t="str">
        <f t="shared" si="19"/>
        <v/>
      </c>
      <c r="O28" s="87" t="str">
        <f t="shared" si="20"/>
        <v/>
      </c>
    </row>
    <row r="29" spans="1:26" ht="15" customHeight="1" x14ac:dyDescent="0.25">
      <c r="A29" s="83">
        <v>7</v>
      </c>
      <c r="B29" s="76" t="s">
        <v>46</v>
      </c>
      <c r="C29" s="77"/>
      <c r="D29" s="78" t="s">
        <v>46</v>
      </c>
      <c r="E29" s="6"/>
      <c r="F29" s="60" t="str">
        <f t="shared" si="13"/>
        <v/>
      </c>
      <c r="G29" s="60" t="str">
        <f t="shared" si="21"/>
        <v/>
      </c>
      <c r="H29" s="61" t="str">
        <f t="shared" si="14"/>
        <v/>
      </c>
      <c r="I29" s="62" t="str" cm="1">
        <f t="array" ref="I29">IF($F$6*$F$7&lt;A29,"",IF(AND(B29="Ja",$F$10="Ja"),INDEX($R$12:$Y$12,,MATCH($O$4,$R$11:$X$11,1)),""))</f>
        <v/>
      </c>
      <c r="J29" s="62" t="str">
        <f t="shared" si="15"/>
        <v/>
      </c>
      <c r="K29" s="63" t="str">
        <f t="shared" si="16"/>
        <v/>
      </c>
      <c r="L29" s="64" t="str">
        <f t="shared" si="17"/>
        <v/>
      </c>
      <c r="M29" s="65" t="str">
        <f t="shared" si="18"/>
        <v/>
      </c>
      <c r="N29" s="65" t="str">
        <f t="shared" si="19"/>
        <v/>
      </c>
      <c r="O29" s="87" t="str">
        <f t="shared" si="20"/>
        <v/>
      </c>
      <c r="P29" s="98" t="s">
        <v>47</v>
      </c>
      <c r="Q29" s="98"/>
      <c r="R29" s="98"/>
      <c r="S29" s="98"/>
      <c r="T29" s="98"/>
      <c r="U29" s="98"/>
      <c r="V29" s="98"/>
      <c r="W29" s="98"/>
      <c r="X29" s="98"/>
      <c r="Y29" s="98"/>
      <c r="Z29" s="99"/>
    </row>
    <row r="30" spans="1:26" ht="15.75" customHeight="1" x14ac:dyDescent="0.25">
      <c r="A30" s="83">
        <v>8</v>
      </c>
      <c r="B30" s="76" t="s">
        <v>46</v>
      </c>
      <c r="C30" s="77"/>
      <c r="D30" s="78" t="s">
        <v>46</v>
      </c>
      <c r="E30" s="6"/>
      <c r="F30" s="60" t="str">
        <f t="shared" si="13"/>
        <v/>
      </c>
      <c r="G30" s="60" t="str">
        <f t="shared" si="21"/>
        <v/>
      </c>
      <c r="H30" s="61" t="str">
        <f t="shared" si="14"/>
        <v/>
      </c>
      <c r="I30" s="62" t="str" cm="1">
        <f t="array" ref="I30">IF($F$6*$F$7&lt;A30,"",IF(AND(B30="Ja",$F$10="Ja"),INDEX($R$12:$Y$12,,MATCH($O$4,$R$11:$X$11,1)),""))</f>
        <v/>
      </c>
      <c r="J30" s="62" t="str">
        <f t="shared" si="15"/>
        <v/>
      </c>
      <c r="K30" s="63" t="str">
        <f t="shared" si="16"/>
        <v/>
      </c>
      <c r="L30" s="64" t="str">
        <f t="shared" si="17"/>
        <v/>
      </c>
      <c r="M30" s="65" t="str">
        <f t="shared" si="18"/>
        <v/>
      </c>
      <c r="N30" s="65" t="str">
        <f t="shared" si="19"/>
        <v/>
      </c>
      <c r="O30" s="87" t="str">
        <f t="shared" si="20"/>
        <v/>
      </c>
      <c r="P30" s="100"/>
      <c r="Q30" s="100"/>
      <c r="R30" s="100"/>
      <c r="S30" s="100"/>
      <c r="T30" s="100"/>
      <c r="U30" s="100"/>
      <c r="V30" s="100"/>
      <c r="W30" s="100"/>
      <c r="X30" s="100"/>
      <c r="Y30" s="100"/>
      <c r="Z30" s="101"/>
    </row>
    <row r="31" spans="1:26" ht="15" customHeight="1" thickBot="1" x14ac:dyDescent="0.3">
      <c r="A31" s="84">
        <v>9</v>
      </c>
      <c r="B31" s="79" t="s">
        <v>46</v>
      </c>
      <c r="C31" s="80"/>
      <c r="D31" s="81" t="s">
        <v>46</v>
      </c>
      <c r="E31" s="7"/>
      <c r="F31" s="68" t="str">
        <f t="shared" si="13"/>
        <v/>
      </c>
      <c r="G31" s="68" t="str">
        <f t="shared" si="21"/>
        <v/>
      </c>
      <c r="H31" s="69" t="str">
        <f t="shared" si="14"/>
        <v/>
      </c>
      <c r="I31" s="70" t="str" cm="1">
        <f t="array" ref="I31">IF($F$6*$F$7&lt;A31,"",IF(AND(B31="Ja",$F$10="Ja"),INDEX($R$12:$Y$12,,MATCH($O$4,$R$11:$X$11,1)),""))</f>
        <v/>
      </c>
      <c r="J31" s="70" t="str">
        <f t="shared" si="15"/>
        <v/>
      </c>
      <c r="K31" s="71" t="str">
        <f t="shared" si="16"/>
        <v/>
      </c>
      <c r="L31" s="72" t="str">
        <f t="shared" si="17"/>
        <v/>
      </c>
      <c r="M31" s="73" t="str">
        <f t="shared" si="18"/>
        <v/>
      </c>
      <c r="N31" s="73" t="str">
        <f t="shared" si="19"/>
        <v/>
      </c>
      <c r="O31" s="88" t="str">
        <f t="shared" si="20"/>
        <v/>
      </c>
      <c r="P31" s="102"/>
      <c r="Q31" s="102"/>
      <c r="R31" s="102"/>
      <c r="S31" s="102"/>
      <c r="T31" s="102"/>
      <c r="U31" s="102"/>
      <c r="V31" s="102"/>
      <c r="W31" s="102"/>
      <c r="X31" s="102"/>
      <c r="Y31" s="102"/>
      <c r="Z31" s="103"/>
    </row>
    <row r="32" spans="1:26" ht="15" hidden="1" customHeight="1" outlineLevel="1" x14ac:dyDescent="0.25">
      <c r="A32" s="52">
        <v>10</v>
      </c>
      <c r="B32" s="85" t="s">
        <v>46</v>
      </c>
      <c r="C32" s="74"/>
      <c r="D32" s="75" t="s">
        <v>46</v>
      </c>
      <c r="E32" s="8"/>
      <c r="F32" s="53" t="str">
        <f t="shared" si="13"/>
        <v/>
      </c>
      <c r="G32" s="53" t="str">
        <f t="shared" si="21"/>
        <v/>
      </c>
      <c r="H32" s="54" t="str">
        <f t="shared" si="14"/>
        <v/>
      </c>
      <c r="I32" s="55" t="str" cm="1">
        <f t="array" ref="I32">IF($F$6*$F$7&lt;A32,"",IF(AND(B32="Ja",$F$10="Ja"),INDEX($R$12:$Y$12,,MATCH($O$4,$R$11:$X$11,1)),""))</f>
        <v/>
      </c>
      <c r="J32" s="55" t="str">
        <f t="shared" si="15"/>
        <v/>
      </c>
      <c r="K32" s="56" t="str">
        <f t="shared" si="16"/>
        <v/>
      </c>
      <c r="L32" s="57" t="str">
        <f t="shared" si="17"/>
        <v/>
      </c>
      <c r="M32" s="58" t="str">
        <f t="shared" si="18"/>
        <v/>
      </c>
      <c r="N32" s="58" t="str">
        <f t="shared" si="19"/>
        <v/>
      </c>
      <c r="O32" s="86" t="str">
        <f t="shared" si="20"/>
        <v/>
      </c>
      <c r="P32" s="66"/>
      <c r="Q32" s="66"/>
      <c r="R32" s="66"/>
      <c r="S32" s="66"/>
      <c r="T32" s="66"/>
      <c r="U32" s="66"/>
      <c r="V32" s="66"/>
      <c r="W32" s="66"/>
      <c r="X32" s="66"/>
      <c r="Y32" s="66"/>
      <c r="Z32" s="66"/>
    </row>
    <row r="33" spans="1:26" ht="15" hidden="1" customHeight="1" outlineLevel="1" x14ac:dyDescent="0.25">
      <c r="A33" s="59">
        <v>11</v>
      </c>
      <c r="B33" s="76" t="s">
        <v>46</v>
      </c>
      <c r="C33" s="77"/>
      <c r="D33" s="78" t="s">
        <v>46</v>
      </c>
      <c r="E33" s="6"/>
      <c r="F33" s="60" t="str">
        <f t="shared" si="13"/>
        <v/>
      </c>
      <c r="G33" s="60" t="str">
        <f t="shared" si="21"/>
        <v/>
      </c>
      <c r="H33" s="61" t="str">
        <f t="shared" si="14"/>
        <v/>
      </c>
      <c r="I33" s="62" t="str" cm="1">
        <f t="array" ref="I33">IF($F$6*$F$7&lt;A33,"",IF(AND(B33="Ja",$F$10="Ja"),INDEX($R$12:$Y$12,,MATCH($O$4,$R$11:$X$11,1)),""))</f>
        <v/>
      </c>
      <c r="J33" s="62" t="str">
        <f t="shared" si="15"/>
        <v/>
      </c>
      <c r="K33" s="63" t="str">
        <f t="shared" si="16"/>
        <v/>
      </c>
      <c r="L33" s="64" t="str">
        <f t="shared" si="17"/>
        <v/>
      </c>
      <c r="M33" s="65" t="str">
        <f t="shared" si="18"/>
        <v/>
      </c>
      <c r="N33" s="65" t="str">
        <f t="shared" si="19"/>
        <v/>
      </c>
      <c r="O33" s="87" t="str">
        <f t="shared" si="20"/>
        <v/>
      </c>
      <c r="P33" s="66"/>
      <c r="Q33" s="66"/>
      <c r="R33" s="66"/>
      <c r="S33" s="66"/>
      <c r="T33" s="66"/>
      <c r="U33" s="66"/>
      <c r="V33" s="66"/>
      <c r="W33" s="66"/>
      <c r="X33" s="66"/>
      <c r="Y33" s="66"/>
      <c r="Z33" s="66"/>
    </row>
    <row r="34" spans="1:26" ht="15" hidden="1" customHeight="1" outlineLevel="1" x14ac:dyDescent="0.25">
      <c r="A34" s="59">
        <v>12</v>
      </c>
      <c r="B34" s="76" t="s">
        <v>46</v>
      </c>
      <c r="C34" s="77"/>
      <c r="D34" s="78" t="s">
        <v>46</v>
      </c>
      <c r="E34" s="6"/>
      <c r="F34" s="60" t="str">
        <f t="shared" si="13"/>
        <v/>
      </c>
      <c r="G34" s="60" t="str">
        <f t="shared" si="21"/>
        <v/>
      </c>
      <c r="H34" s="61" t="str">
        <f t="shared" si="14"/>
        <v/>
      </c>
      <c r="I34" s="62" t="str" cm="1">
        <f t="array" ref="I34">IF($F$6*$F$7&lt;A34,"",IF(AND(B34="Ja",$F$10="Ja"),INDEX($R$12:$Y$12,,MATCH($O$4,$R$11:$X$11,1)),""))</f>
        <v/>
      </c>
      <c r="J34" s="62" t="str">
        <f t="shared" si="15"/>
        <v/>
      </c>
      <c r="K34" s="63" t="str">
        <f t="shared" si="16"/>
        <v/>
      </c>
      <c r="L34" s="64" t="str">
        <f t="shared" si="17"/>
        <v/>
      </c>
      <c r="M34" s="65" t="str">
        <f t="shared" si="18"/>
        <v/>
      </c>
      <c r="N34" s="65" t="str">
        <f t="shared" si="19"/>
        <v/>
      </c>
      <c r="O34" s="87" t="str">
        <f t="shared" si="20"/>
        <v/>
      </c>
      <c r="P34" s="66"/>
      <c r="Q34" s="66"/>
      <c r="R34" s="66"/>
      <c r="S34" s="66"/>
      <c r="T34" s="66"/>
      <c r="U34" s="66"/>
      <c r="V34" s="66"/>
      <c r="W34" s="66"/>
      <c r="X34" s="66"/>
      <c r="Y34" s="66"/>
      <c r="Z34" s="66"/>
    </row>
    <row r="35" spans="1:26" ht="15" hidden="1" customHeight="1" outlineLevel="1" x14ac:dyDescent="0.25">
      <c r="A35" s="59">
        <v>13</v>
      </c>
      <c r="B35" s="76" t="s">
        <v>46</v>
      </c>
      <c r="C35" s="77"/>
      <c r="D35" s="78" t="s">
        <v>46</v>
      </c>
      <c r="E35" s="6"/>
      <c r="F35" s="60" t="str">
        <f t="shared" si="13"/>
        <v/>
      </c>
      <c r="G35" s="60" t="str">
        <f t="shared" si="21"/>
        <v/>
      </c>
      <c r="H35" s="61" t="str">
        <f t="shared" si="14"/>
        <v/>
      </c>
      <c r="I35" s="62" t="str" cm="1">
        <f t="array" ref="I35">IF($F$6*$F$7&lt;A35,"",IF(AND(B35="Ja",$F$10="Ja"),INDEX($R$12:$Y$12,,MATCH($O$4,$R$11:$X$11,1)),""))</f>
        <v/>
      </c>
      <c r="J35" s="62" t="str">
        <f t="shared" si="15"/>
        <v/>
      </c>
      <c r="K35" s="63" t="str">
        <f t="shared" si="16"/>
        <v/>
      </c>
      <c r="L35" s="64" t="str">
        <f t="shared" si="17"/>
        <v/>
      </c>
      <c r="M35" s="65" t="str">
        <f t="shared" si="18"/>
        <v/>
      </c>
      <c r="N35" s="65" t="str">
        <f t="shared" si="19"/>
        <v/>
      </c>
      <c r="O35" s="87" t="str">
        <f t="shared" si="20"/>
        <v/>
      </c>
      <c r="P35" s="66"/>
      <c r="Q35" s="66"/>
      <c r="R35" s="66"/>
      <c r="S35" s="66"/>
      <c r="T35" s="66"/>
      <c r="U35" s="66"/>
      <c r="V35" s="66"/>
      <c r="W35" s="66"/>
      <c r="X35" s="66"/>
      <c r="Y35" s="66"/>
      <c r="Z35" s="66"/>
    </row>
    <row r="36" spans="1:26" ht="15" hidden="1" customHeight="1" outlineLevel="1" x14ac:dyDescent="0.25">
      <c r="A36" s="59">
        <v>14</v>
      </c>
      <c r="B36" s="76" t="s">
        <v>46</v>
      </c>
      <c r="C36" s="77"/>
      <c r="D36" s="78" t="s">
        <v>46</v>
      </c>
      <c r="E36" s="6"/>
      <c r="F36" s="60" t="str">
        <f t="shared" si="13"/>
        <v/>
      </c>
      <c r="G36" s="60" t="str">
        <f t="shared" si="21"/>
        <v/>
      </c>
      <c r="H36" s="61" t="str">
        <f t="shared" si="14"/>
        <v/>
      </c>
      <c r="I36" s="62" t="str" cm="1">
        <f t="array" ref="I36">IF($F$6*$F$7&lt;A36,"",IF(AND(B36="Ja",$F$10="Ja"),INDEX($R$12:$Y$12,,MATCH($O$4,$R$11:$X$11,1)),""))</f>
        <v/>
      </c>
      <c r="J36" s="62" t="str">
        <f t="shared" si="15"/>
        <v/>
      </c>
      <c r="K36" s="63" t="str">
        <f t="shared" si="16"/>
        <v/>
      </c>
      <c r="L36" s="64" t="str">
        <f t="shared" si="17"/>
        <v/>
      </c>
      <c r="M36" s="65" t="str">
        <f t="shared" si="18"/>
        <v/>
      </c>
      <c r="N36" s="65" t="str">
        <f t="shared" si="19"/>
        <v/>
      </c>
      <c r="O36" s="87" t="str">
        <f t="shared" si="20"/>
        <v/>
      </c>
      <c r="P36" s="66"/>
      <c r="Q36" s="66"/>
      <c r="R36" s="66"/>
      <c r="S36" s="66"/>
      <c r="T36" s="66"/>
      <c r="U36" s="66"/>
      <c r="V36" s="66"/>
      <c r="W36" s="66"/>
      <c r="X36" s="66"/>
      <c r="Y36" s="66"/>
      <c r="Z36" s="66"/>
    </row>
    <row r="37" spans="1:26" ht="15" hidden="1" customHeight="1" outlineLevel="1" x14ac:dyDescent="0.25">
      <c r="A37" s="59">
        <v>15</v>
      </c>
      <c r="B37" s="76" t="s">
        <v>46</v>
      </c>
      <c r="C37" s="77"/>
      <c r="D37" s="78" t="s">
        <v>46</v>
      </c>
      <c r="E37" s="6"/>
      <c r="F37" s="60" t="str">
        <f t="shared" si="13"/>
        <v/>
      </c>
      <c r="G37" s="60" t="str">
        <f t="shared" si="21"/>
        <v/>
      </c>
      <c r="H37" s="61" t="str">
        <f t="shared" si="14"/>
        <v/>
      </c>
      <c r="I37" s="62" t="str" cm="1">
        <f t="array" ref="I37">IF($F$6*$F$7&lt;A37,"",IF(AND(B37="Ja",$F$10="Ja"),INDEX($R$12:$Y$12,,MATCH($O$4,$R$11:$X$11,1)),""))</f>
        <v/>
      </c>
      <c r="J37" s="62" t="str">
        <f t="shared" si="15"/>
        <v/>
      </c>
      <c r="K37" s="63" t="str">
        <f t="shared" si="16"/>
        <v/>
      </c>
      <c r="L37" s="64" t="str">
        <f t="shared" si="17"/>
        <v/>
      </c>
      <c r="M37" s="65" t="str">
        <f t="shared" si="18"/>
        <v/>
      </c>
      <c r="N37" s="65" t="str">
        <f t="shared" si="19"/>
        <v/>
      </c>
      <c r="O37" s="87" t="str">
        <f t="shared" si="20"/>
        <v/>
      </c>
      <c r="P37" s="66"/>
      <c r="Q37" s="66"/>
      <c r="R37" s="66"/>
      <c r="S37" s="66"/>
      <c r="T37" s="66"/>
      <c r="U37" s="66"/>
      <c r="V37" s="66"/>
      <c r="W37" s="66"/>
      <c r="X37" s="66"/>
      <c r="Y37" s="66"/>
      <c r="Z37" s="66"/>
    </row>
    <row r="38" spans="1:26" ht="15" hidden="1" customHeight="1" outlineLevel="1" x14ac:dyDescent="0.25">
      <c r="A38" s="59">
        <v>16</v>
      </c>
      <c r="B38" s="76" t="s">
        <v>46</v>
      </c>
      <c r="C38" s="77"/>
      <c r="D38" s="78" t="s">
        <v>46</v>
      </c>
      <c r="E38" s="6"/>
      <c r="F38" s="60" t="str">
        <f t="shared" si="13"/>
        <v/>
      </c>
      <c r="G38" s="60" t="str">
        <f t="shared" si="21"/>
        <v/>
      </c>
      <c r="H38" s="61" t="str">
        <f t="shared" si="14"/>
        <v/>
      </c>
      <c r="I38" s="62" t="str" cm="1">
        <f t="array" ref="I38">IF($F$6*$F$7&lt;A38,"",IF(AND(B38="Ja",$F$10="Ja"),INDEX($R$12:$Y$12,,MATCH($O$4,$R$11:$X$11,1)),""))</f>
        <v/>
      </c>
      <c r="J38" s="62" t="str">
        <f t="shared" si="15"/>
        <v/>
      </c>
      <c r="K38" s="63" t="str">
        <f t="shared" si="16"/>
        <v/>
      </c>
      <c r="L38" s="64" t="str">
        <f t="shared" si="17"/>
        <v/>
      </c>
      <c r="M38" s="65" t="str">
        <f t="shared" si="18"/>
        <v/>
      </c>
      <c r="N38" s="65" t="str">
        <f t="shared" si="19"/>
        <v/>
      </c>
      <c r="O38" s="87" t="str">
        <f t="shared" si="20"/>
        <v/>
      </c>
      <c r="P38" s="66"/>
      <c r="Q38" s="66"/>
      <c r="R38" s="66"/>
      <c r="S38" s="66"/>
      <c r="T38" s="66"/>
      <c r="U38" s="66"/>
      <c r="V38" s="66"/>
      <c r="W38" s="66"/>
      <c r="X38" s="66"/>
      <c r="Y38" s="66"/>
      <c r="Z38" s="66"/>
    </row>
    <row r="39" spans="1:26" ht="15" hidden="1" customHeight="1" outlineLevel="1" x14ac:dyDescent="0.25">
      <c r="A39" s="59">
        <v>17</v>
      </c>
      <c r="B39" s="76" t="s">
        <v>46</v>
      </c>
      <c r="C39" s="77"/>
      <c r="D39" s="78" t="s">
        <v>46</v>
      </c>
      <c r="E39" s="6"/>
      <c r="F39" s="60" t="str">
        <f t="shared" si="13"/>
        <v/>
      </c>
      <c r="G39" s="60" t="str">
        <f t="shared" si="21"/>
        <v/>
      </c>
      <c r="H39" s="61" t="str">
        <f t="shared" si="14"/>
        <v/>
      </c>
      <c r="I39" s="62" t="str" cm="1">
        <f t="array" ref="I39">IF($F$6*$F$7&lt;A39,"",IF(AND(B39="Ja",$F$10="Ja"),INDEX($R$12:$Y$12,,MATCH($O$4,$R$11:$X$11,1)),""))</f>
        <v/>
      </c>
      <c r="J39" s="62" t="str">
        <f t="shared" si="15"/>
        <v/>
      </c>
      <c r="K39" s="63" t="str">
        <f t="shared" si="16"/>
        <v/>
      </c>
      <c r="L39" s="64" t="str">
        <f t="shared" si="17"/>
        <v/>
      </c>
      <c r="M39" s="65" t="str">
        <f t="shared" si="18"/>
        <v/>
      </c>
      <c r="N39" s="65" t="str">
        <f t="shared" si="19"/>
        <v/>
      </c>
      <c r="O39" s="87" t="str">
        <f t="shared" si="20"/>
        <v/>
      </c>
      <c r="P39" s="66"/>
      <c r="Q39" s="66"/>
      <c r="R39" s="66"/>
      <c r="S39" s="66"/>
      <c r="T39" s="66"/>
      <c r="U39" s="66"/>
      <c r="V39" s="66"/>
      <c r="W39" s="66"/>
      <c r="X39" s="66"/>
      <c r="Y39" s="66"/>
      <c r="Z39" s="66"/>
    </row>
    <row r="40" spans="1:26" ht="15" hidden="1" customHeight="1" outlineLevel="1" x14ac:dyDescent="0.25">
      <c r="A40" s="59">
        <v>18</v>
      </c>
      <c r="B40" s="76" t="s">
        <v>46</v>
      </c>
      <c r="C40" s="77"/>
      <c r="D40" s="78" t="s">
        <v>46</v>
      </c>
      <c r="E40" s="6"/>
      <c r="F40" s="60" t="str">
        <f t="shared" si="13"/>
        <v/>
      </c>
      <c r="G40" s="60" t="str">
        <f t="shared" si="21"/>
        <v/>
      </c>
      <c r="H40" s="61" t="str">
        <f t="shared" si="14"/>
        <v/>
      </c>
      <c r="I40" s="62" t="str" cm="1">
        <f t="array" ref="I40">IF($F$6*$F$7&lt;A40,"",IF(AND(B40="Ja",$F$10="Ja"),INDEX($R$12:$Y$12,,MATCH($O$4,$R$11:$X$11,1)),""))</f>
        <v/>
      </c>
      <c r="J40" s="62" t="str">
        <f t="shared" si="15"/>
        <v/>
      </c>
      <c r="K40" s="63" t="str">
        <f t="shared" si="16"/>
        <v/>
      </c>
      <c r="L40" s="64" t="str">
        <f t="shared" si="17"/>
        <v/>
      </c>
      <c r="M40" s="65" t="str">
        <f t="shared" si="18"/>
        <v/>
      </c>
      <c r="N40" s="65" t="str">
        <f t="shared" si="19"/>
        <v/>
      </c>
      <c r="O40" s="87" t="str">
        <f t="shared" si="20"/>
        <v/>
      </c>
      <c r="P40" s="66"/>
      <c r="Q40" s="66"/>
      <c r="R40" s="66"/>
      <c r="S40" s="66"/>
      <c r="T40" s="66"/>
      <c r="U40" s="66"/>
      <c r="V40" s="66"/>
      <c r="W40" s="66"/>
      <c r="X40" s="66"/>
      <c r="Y40" s="66"/>
      <c r="Z40" s="66"/>
    </row>
    <row r="41" spans="1:26" ht="15" hidden="1" customHeight="1" outlineLevel="1" x14ac:dyDescent="0.25">
      <c r="A41" s="59">
        <v>19</v>
      </c>
      <c r="B41" s="76" t="s">
        <v>46</v>
      </c>
      <c r="C41" s="77"/>
      <c r="D41" s="78" t="s">
        <v>46</v>
      </c>
      <c r="E41" s="6"/>
      <c r="F41" s="60" t="str">
        <f t="shared" si="13"/>
        <v/>
      </c>
      <c r="G41" s="60" t="str">
        <f t="shared" si="21"/>
        <v/>
      </c>
      <c r="H41" s="61" t="str">
        <f t="shared" si="14"/>
        <v/>
      </c>
      <c r="I41" s="62" t="str" cm="1">
        <f t="array" ref="I41">IF($F$6*$F$7&lt;A41,"",IF(AND(B41="Ja",$F$10="Ja"),INDEX($R$12:$Y$12,,MATCH($O$4,$R$11:$X$11,1)),""))</f>
        <v/>
      </c>
      <c r="J41" s="62" t="str">
        <f t="shared" si="15"/>
        <v/>
      </c>
      <c r="K41" s="63" t="str">
        <f t="shared" si="16"/>
        <v/>
      </c>
      <c r="L41" s="64" t="str">
        <f t="shared" si="17"/>
        <v/>
      </c>
      <c r="M41" s="65" t="str">
        <f t="shared" si="18"/>
        <v/>
      </c>
      <c r="N41" s="65" t="str">
        <f t="shared" si="19"/>
        <v/>
      </c>
      <c r="O41" s="87" t="str">
        <f t="shared" si="20"/>
        <v/>
      </c>
      <c r="P41" s="66"/>
      <c r="Q41" s="66"/>
      <c r="R41" s="66"/>
      <c r="S41" s="66"/>
      <c r="T41" s="66"/>
      <c r="U41" s="66"/>
      <c r="V41" s="66"/>
      <c r="W41" s="66"/>
      <c r="X41" s="66"/>
      <c r="Y41" s="66"/>
      <c r="Z41" s="66"/>
    </row>
    <row r="42" spans="1:26" ht="15" hidden="1" customHeight="1" outlineLevel="1" x14ac:dyDescent="0.25">
      <c r="A42" s="59">
        <v>20</v>
      </c>
      <c r="B42" s="76" t="s">
        <v>46</v>
      </c>
      <c r="C42" s="77"/>
      <c r="D42" s="78" t="s">
        <v>46</v>
      </c>
      <c r="E42" s="6"/>
      <c r="F42" s="60" t="str">
        <f t="shared" si="13"/>
        <v/>
      </c>
      <c r="G42" s="60" t="str">
        <f t="shared" si="21"/>
        <v/>
      </c>
      <c r="H42" s="61" t="str">
        <f t="shared" si="14"/>
        <v/>
      </c>
      <c r="I42" s="62" t="str" cm="1">
        <f t="array" ref="I42">IF($F$6*$F$7&lt;A42,"",IF(AND(B42="Ja",$F$10="Ja"),INDEX($R$12:$Y$12,,MATCH($O$4,$R$11:$X$11,1)),""))</f>
        <v/>
      </c>
      <c r="J42" s="62" t="str">
        <f t="shared" si="15"/>
        <v/>
      </c>
      <c r="K42" s="63" t="str">
        <f t="shared" si="16"/>
        <v/>
      </c>
      <c r="L42" s="64" t="str">
        <f t="shared" si="17"/>
        <v/>
      </c>
      <c r="M42" s="65" t="str">
        <f t="shared" si="18"/>
        <v/>
      </c>
      <c r="N42" s="65" t="str">
        <f t="shared" si="19"/>
        <v/>
      </c>
      <c r="O42" s="87" t="str">
        <f t="shared" si="20"/>
        <v/>
      </c>
      <c r="P42" s="66"/>
      <c r="Q42" s="66"/>
      <c r="R42" s="66"/>
      <c r="S42" s="66"/>
      <c r="T42" s="66"/>
      <c r="U42" s="66"/>
      <c r="V42" s="66"/>
      <c r="W42" s="66"/>
      <c r="X42" s="66"/>
      <c r="Y42" s="66"/>
      <c r="Z42" s="66"/>
    </row>
    <row r="43" spans="1:26" ht="15" hidden="1" customHeight="1" outlineLevel="1" x14ac:dyDescent="0.25">
      <c r="A43" s="59">
        <v>21</v>
      </c>
      <c r="B43" s="76" t="s">
        <v>46</v>
      </c>
      <c r="C43" s="77"/>
      <c r="D43" s="78" t="s">
        <v>46</v>
      </c>
      <c r="E43" s="6"/>
      <c r="F43" s="60" t="str">
        <f t="shared" si="13"/>
        <v/>
      </c>
      <c r="G43" s="60" t="str">
        <f t="shared" si="21"/>
        <v/>
      </c>
      <c r="H43" s="61" t="str">
        <f t="shared" si="14"/>
        <v/>
      </c>
      <c r="I43" s="62" t="str" cm="1">
        <f t="array" ref="I43">IF($F$6*$F$7&lt;A43,"",IF(AND(B43="Ja",$F$10="Ja"),INDEX($R$12:$Y$12,,MATCH($O$4,$R$11:$X$11,1)),""))</f>
        <v/>
      </c>
      <c r="J43" s="62" t="str">
        <f t="shared" si="15"/>
        <v/>
      </c>
      <c r="K43" s="63" t="str">
        <f t="shared" si="16"/>
        <v/>
      </c>
      <c r="L43" s="64" t="str">
        <f t="shared" si="17"/>
        <v/>
      </c>
      <c r="M43" s="65" t="str">
        <f t="shared" si="18"/>
        <v/>
      </c>
      <c r="N43" s="65" t="str">
        <f t="shared" si="19"/>
        <v/>
      </c>
      <c r="O43" s="87" t="str">
        <f t="shared" si="20"/>
        <v/>
      </c>
      <c r="P43" s="66"/>
      <c r="Q43" s="66"/>
      <c r="R43" s="66"/>
      <c r="S43" s="66"/>
      <c r="T43" s="66"/>
      <c r="U43" s="66"/>
      <c r="V43" s="66"/>
      <c r="W43" s="66"/>
      <c r="X43" s="66"/>
      <c r="Y43" s="66"/>
      <c r="Z43" s="66"/>
    </row>
    <row r="44" spans="1:26" ht="15" hidden="1" customHeight="1" outlineLevel="1" x14ac:dyDescent="0.25">
      <c r="A44" s="59">
        <v>22</v>
      </c>
      <c r="B44" s="76" t="s">
        <v>46</v>
      </c>
      <c r="C44" s="77"/>
      <c r="D44" s="78" t="s">
        <v>46</v>
      </c>
      <c r="E44" s="6"/>
      <c r="F44" s="60" t="str">
        <f t="shared" si="13"/>
        <v/>
      </c>
      <c r="G44" s="60" t="str">
        <f t="shared" si="21"/>
        <v/>
      </c>
      <c r="H44" s="61" t="str">
        <f t="shared" si="14"/>
        <v/>
      </c>
      <c r="I44" s="62" t="str" cm="1">
        <f t="array" ref="I44">IF($F$6*$F$7&lt;A44,"",IF(AND(B44="Ja",$F$10="Ja"),INDEX($R$12:$Y$12,,MATCH($O$4,$R$11:$X$11,1)),""))</f>
        <v/>
      </c>
      <c r="J44" s="62" t="str">
        <f t="shared" si="15"/>
        <v/>
      </c>
      <c r="K44" s="63" t="str">
        <f t="shared" si="16"/>
        <v/>
      </c>
      <c r="L44" s="64" t="str">
        <f t="shared" si="17"/>
        <v/>
      </c>
      <c r="M44" s="65" t="str">
        <f t="shared" si="18"/>
        <v/>
      </c>
      <c r="N44" s="65" t="str">
        <f t="shared" si="19"/>
        <v/>
      </c>
      <c r="O44" s="87" t="str">
        <f t="shared" si="20"/>
        <v/>
      </c>
      <c r="P44" s="66"/>
      <c r="Q44" s="66"/>
      <c r="R44" s="66"/>
      <c r="S44" s="66"/>
      <c r="T44" s="66"/>
      <c r="U44" s="66"/>
      <c r="V44" s="66"/>
      <c r="W44" s="66"/>
      <c r="X44" s="66"/>
      <c r="Y44" s="66"/>
      <c r="Z44" s="66"/>
    </row>
    <row r="45" spans="1:26" ht="15" hidden="1" customHeight="1" outlineLevel="1" x14ac:dyDescent="0.25">
      <c r="A45" s="59">
        <v>23</v>
      </c>
      <c r="B45" s="76" t="s">
        <v>46</v>
      </c>
      <c r="C45" s="77"/>
      <c r="D45" s="78" t="s">
        <v>46</v>
      </c>
      <c r="E45" s="6"/>
      <c r="F45" s="60" t="str">
        <f t="shared" si="13"/>
        <v/>
      </c>
      <c r="G45" s="60" t="str">
        <f t="shared" si="21"/>
        <v/>
      </c>
      <c r="H45" s="61" t="str">
        <f t="shared" si="14"/>
        <v/>
      </c>
      <c r="I45" s="62" t="str" cm="1">
        <f t="array" ref="I45">IF($F$6*$F$7&lt;A45,"",IF(AND(B45="Ja",$F$10="Ja"),INDEX($R$12:$Y$12,,MATCH($O$4,$R$11:$X$11,1)),""))</f>
        <v/>
      </c>
      <c r="J45" s="62" t="str">
        <f t="shared" si="15"/>
        <v/>
      </c>
      <c r="K45" s="63" t="str">
        <f t="shared" si="16"/>
        <v/>
      </c>
      <c r="L45" s="64" t="str">
        <f t="shared" si="17"/>
        <v/>
      </c>
      <c r="M45" s="65" t="str">
        <f t="shared" si="18"/>
        <v/>
      </c>
      <c r="N45" s="65" t="str">
        <f t="shared" si="19"/>
        <v/>
      </c>
      <c r="O45" s="87" t="str">
        <f t="shared" si="20"/>
        <v/>
      </c>
      <c r="P45" s="66"/>
      <c r="Q45" s="66"/>
      <c r="R45" s="66"/>
      <c r="S45" s="66"/>
      <c r="T45" s="66"/>
      <c r="U45" s="66"/>
      <c r="V45" s="66"/>
      <c r="W45" s="66"/>
      <c r="X45" s="66"/>
      <c r="Y45" s="66"/>
      <c r="Z45" s="66"/>
    </row>
    <row r="46" spans="1:26" ht="15" hidden="1" customHeight="1" outlineLevel="1" x14ac:dyDescent="0.25">
      <c r="A46" s="59">
        <v>24</v>
      </c>
      <c r="B46" s="76" t="s">
        <v>46</v>
      </c>
      <c r="C46" s="77"/>
      <c r="D46" s="78" t="s">
        <v>46</v>
      </c>
      <c r="E46" s="6"/>
      <c r="F46" s="60" t="str">
        <f t="shared" si="13"/>
        <v/>
      </c>
      <c r="G46" s="60" t="str">
        <f t="shared" si="21"/>
        <v/>
      </c>
      <c r="H46" s="61" t="str">
        <f t="shared" si="14"/>
        <v/>
      </c>
      <c r="I46" s="62" t="str" cm="1">
        <f t="array" ref="I46">IF($F$6*$F$7&lt;A46,"",IF(AND(B46="Ja",$F$10="Ja"),INDEX($R$12:$Y$12,,MATCH($O$4,$R$11:$X$11,1)),""))</f>
        <v/>
      </c>
      <c r="J46" s="62" t="str">
        <f t="shared" si="15"/>
        <v/>
      </c>
      <c r="K46" s="63" t="str">
        <f t="shared" si="16"/>
        <v/>
      </c>
      <c r="L46" s="64" t="str">
        <f t="shared" si="17"/>
        <v/>
      </c>
      <c r="M46" s="65" t="str">
        <f t="shared" si="18"/>
        <v/>
      </c>
      <c r="N46" s="65" t="str">
        <f t="shared" si="19"/>
        <v/>
      </c>
      <c r="O46" s="87" t="str">
        <f t="shared" si="20"/>
        <v/>
      </c>
      <c r="P46" s="66"/>
      <c r="Q46" s="66"/>
      <c r="R46" s="66"/>
      <c r="S46" s="66"/>
      <c r="T46" s="66"/>
      <c r="U46" s="66"/>
      <c r="V46" s="66"/>
      <c r="W46" s="66"/>
      <c r="X46" s="66"/>
      <c r="Y46" s="66"/>
      <c r="Z46" s="66"/>
    </row>
    <row r="47" spans="1:26" ht="15" hidden="1" customHeight="1" outlineLevel="1" x14ac:dyDescent="0.25">
      <c r="A47" s="59">
        <v>25</v>
      </c>
      <c r="B47" s="76" t="s">
        <v>46</v>
      </c>
      <c r="C47" s="77"/>
      <c r="D47" s="78" t="s">
        <v>46</v>
      </c>
      <c r="E47" s="6"/>
      <c r="F47" s="60" t="str">
        <f t="shared" si="13"/>
        <v/>
      </c>
      <c r="G47" s="60" t="str">
        <f t="shared" si="21"/>
        <v/>
      </c>
      <c r="H47" s="61" t="str">
        <f t="shared" si="14"/>
        <v/>
      </c>
      <c r="I47" s="62" t="str" cm="1">
        <f t="array" ref="I47">IF($F$6*$F$7&lt;A47,"",IF(AND(B47="Ja",$F$10="Ja"),INDEX($R$12:$Y$12,,MATCH($O$4,$R$11:$X$11,1)),""))</f>
        <v/>
      </c>
      <c r="J47" s="62" t="str">
        <f t="shared" si="15"/>
        <v/>
      </c>
      <c r="K47" s="63" t="str">
        <f t="shared" si="16"/>
        <v/>
      </c>
      <c r="L47" s="64" t="str">
        <f t="shared" si="17"/>
        <v/>
      </c>
      <c r="M47" s="65" t="str">
        <f t="shared" si="18"/>
        <v/>
      </c>
      <c r="N47" s="65" t="str">
        <f t="shared" si="19"/>
        <v/>
      </c>
      <c r="O47" s="87" t="str">
        <f t="shared" si="20"/>
        <v/>
      </c>
      <c r="P47" s="66"/>
      <c r="Q47" s="66"/>
      <c r="R47" s="66"/>
      <c r="S47" s="66"/>
      <c r="T47" s="66"/>
      <c r="U47" s="66"/>
      <c r="V47" s="66"/>
      <c r="W47" s="66"/>
      <c r="X47" s="66"/>
      <c r="Y47" s="66"/>
      <c r="Z47" s="66"/>
    </row>
    <row r="48" spans="1:26" ht="15" hidden="1" customHeight="1" outlineLevel="1" x14ac:dyDescent="0.25">
      <c r="A48" s="59">
        <v>26</v>
      </c>
      <c r="B48" s="76" t="s">
        <v>46</v>
      </c>
      <c r="C48" s="77"/>
      <c r="D48" s="78" t="s">
        <v>46</v>
      </c>
      <c r="E48" s="6"/>
      <c r="F48" s="60" t="str">
        <f t="shared" si="13"/>
        <v/>
      </c>
      <c r="G48" s="60" t="str">
        <f t="shared" si="21"/>
        <v/>
      </c>
      <c r="H48" s="61" t="str">
        <f t="shared" si="14"/>
        <v/>
      </c>
      <c r="I48" s="62" t="str" cm="1">
        <f t="array" ref="I48">IF($F$6*$F$7&lt;A48,"",IF(AND(B48="Ja",$F$10="Ja"),INDEX($R$12:$Y$12,,MATCH($O$4,$R$11:$X$11,1)),""))</f>
        <v/>
      </c>
      <c r="J48" s="62" t="str">
        <f t="shared" si="15"/>
        <v/>
      </c>
      <c r="K48" s="63" t="str">
        <f t="shared" si="16"/>
        <v/>
      </c>
      <c r="L48" s="64" t="str">
        <f t="shared" si="17"/>
        <v/>
      </c>
      <c r="M48" s="65" t="str">
        <f t="shared" si="18"/>
        <v/>
      </c>
      <c r="N48" s="65" t="str">
        <f t="shared" si="19"/>
        <v/>
      </c>
      <c r="O48" s="87" t="str">
        <f t="shared" si="20"/>
        <v/>
      </c>
      <c r="P48" s="66"/>
      <c r="Q48" s="66"/>
      <c r="R48" s="66"/>
      <c r="S48" s="66"/>
      <c r="T48" s="66"/>
      <c r="U48" s="66"/>
      <c r="V48" s="66"/>
      <c r="W48" s="66"/>
      <c r="X48" s="66"/>
      <c r="Y48" s="66"/>
      <c r="Z48" s="66"/>
    </row>
    <row r="49" spans="1:26" ht="15" hidden="1" customHeight="1" outlineLevel="1" x14ac:dyDescent="0.25">
      <c r="A49" s="59">
        <v>27</v>
      </c>
      <c r="B49" s="76" t="s">
        <v>46</v>
      </c>
      <c r="C49" s="77"/>
      <c r="D49" s="78" t="s">
        <v>46</v>
      </c>
      <c r="E49" s="6"/>
      <c r="F49" s="60" t="str">
        <f t="shared" si="13"/>
        <v/>
      </c>
      <c r="G49" s="60" t="str">
        <f t="shared" si="21"/>
        <v/>
      </c>
      <c r="H49" s="61" t="str">
        <f t="shared" si="14"/>
        <v/>
      </c>
      <c r="I49" s="62" t="str" cm="1">
        <f t="array" ref="I49">IF($F$6*$F$7&lt;A49,"",IF(AND(B49="Ja",$F$10="Ja"),INDEX($R$12:$Y$12,,MATCH($O$4,$R$11:$X$11,1)),""))</f>
        <v/>
      </c>
      <c r="J49" s="62" t="str">
        <f t="shared" si="15"/>
        <v/>
      </c>
      <c r="K49" s="63" t="str">
        <f t="shared" si="16"/>
        <v/>
      </c>
      <c r="L49" s="64" t="str">
        <f t="shared" si="17"/>
        <v/>
      </c>
      <c r="M49" s="65" t="str">
        <f t="shared" si="18"/>
        <v/>
      </c>
      <c r="N49" s="65" t="str">
        <f t="shared" si="19"/>
        <v/>
      </c>
      <c r="O49" s="87" t="str">
        <f t="shared" si="20"/>
        <v/>
      </c>
      <c r="P49" s="66"/>
      <c r="Q49" s="66"/>
      <c r="R49" s="66"/>
      <c r="S49" s="66"/>
      <c r="T49" s="66"/>
      <c r="U49" s="66"/>
      <c r="V49" s="66"/>
      <c r="W49" s="66"/>
      <c r="X49" s="66"/>
      <c r="Y49" s="66"/>
      <c r="Z49" s="66"/>
    </row>
    <row r="50" spans="1:26" ht="15" hidden="1" customHeight="1" outlineLevel="1" x14ac:dyDescent="0.25">
      <c r="A50" s="59">
        <v>28</v>
      </c>
      <c r="B50" s="76" t="s">
        <v>46</v>
      </c>
      <c r="C50" s="77"/>
      <c r="D50" s="78" t="s">
        <v>46</v>
      </c>
      <c r="E50" s="6"/>
      <c r="F50" s="60" t="str">
        <f t="shared" si="13"/>
        <v/>
      </c>
      <c r="G50" s="60" t="str">
        <f t="shared" si="21"/>
        <v/>
      </c>
      <c r="H50" s="61" t="str">
        <f t="shared" si="14"/>
        <v/>
      </c>
      <c r="I50" s="62" t="str" cm="1">
        <f t="array" ref="I50">IF($F$6*$F$7&lt;A50,"",IF(AND(B50="Ja",$F$10="Ja"),INDEX($R$12:$Y$12,,MATCH($O$4,$R$11:$X$11,1)),""))</f>
        <v/>
      </c>
      <c r="J50" s="62" t="str">
        <f t="shared" si="15"/>
        <v/>
      </c>
      <c r="K50" s="63" t="str">
        <f t="shared" si="16"/>
        <v/>
      </c>
      <c r="L50" s="64" t="str">
        <f t="shared" si="17"/>
        <v/>
      </c>
      <c r="M50" s="65" t="str">
        <f t="shared" si="18"/>
        <v/>
      </c>
      <c r="N50" s="65" t="str">
        <f t="shared" si="19"/>
        <v/>
      </c>
      <c r="O50" s="87" t="str">
        <f t="shared" si="20"/>
        <v/>
      </c>
      <c r="P50" s="66"/>
      <c r="Q50" s="66"/>
      <c r="R50" s="66"/>
      <c r="S50" s="66"/>
      <c r="T50" s="66"/>
      <c r="U50" s="66"/>
      <c r="V50" s="66"/>
      <c r="W50" s="66"/>
      <c r="X50" s="66"/>
      <c r="Y50" s="66"/>
      <c r="Z50" s="66"/>
    </row>
    <row r="51" spans="1:26" ht="15" hidden="1" customHeight="1" outlineLevel="1" x14ac:dyDescent="0.25">
      <c r="A51" s="59">
        <v>29</v>
      </c>
      <c r="B51" s="76" t="s">
        <v>46</v>
      </c>
      <c r="C51" s="77"/>
      <c r="D51" s="78" t="s">
        <v>46</v>
      </c>
      <c r="E51" s="6"/>
      <c r="F51" s="60" t="str">
        <f t="shared" si="13"/>
        <v/>
      </c>
      <c r="G51" s="60" t="str">
        <f t="shared" si="21"/>
        <v/>
      </c>
      <c r="H51" s="61" t="str">
        <f t="shared" si="14"/>
        <v/>
      </c>
      <c r="I51" s="62" t="str" cm="1">
        <f t="array" ref="I51">IF($F$6*$F$7&lt;A51,"",IF(AND(B51="Ja",$F$10="Ja"),INDEX($R$12:$Y$12,,MATCH($O$4,$R$11:$X$11,1)),""))</f>
        <v/>
      </c>
      <c r="J51" s="62" t="str">
        <f t="shared" si="15"/>
        <v/>
      </c>
      <c r="K51" s="63" t="str">
        <f t="shared" si="16"/>
        <v/>
      </c>
      <c r="L51" s="64" t="str">
        <f t="shared" si="17"/>
        <v/>
      </c>
      <c r="M51" s="65" t="str">
        <f t="shared" si="18"/>
        <v/>
      </c>
      <c r="N51" s="65" t="str">
        <f t="shared" si="19"/>
        <v/>
      </c>
      <c r="O51" s="87" t="str">
        <f t="shared" si="20"/>
        <v/>
      </c>
      <c r="P51" s="66"/>
      <c r="Q51" s="66"/>
      <c r="R51" s="66"/>
      <c r="S51" s="66"/>
      <c r="T51" s="66"/>
      <c r="U51" s="66"/>
      <c r="V51" s="66"/>
      <c r="W51" s="66"/>
      <c r="X51" s="66"/>
      <c r="Y51" s="66"/>
      <c r="Z51" s="66"/>
    </row>
    <row r="52" spans="1:26" ht="15" hidden="1" customHeight="1" outlineLevel="1" x14ac:dyDescent="0.25">
      <c r="A52" s="59">
        <v>30</v>
      </c>
      <c r="B52" s="76" t="s">
        <v>46</v>
      </c>
      <c r="C52" s="77"/>
      <c r="D52" s="78" t="s">
        <v>46</v>
      </c>
      <c r="E52" s="6"/>
      <c r="F52" s="60" t="str">
        <f t="shared" si="13"/>
        <v/>
      </c>
      <c r="G52" s="60" t="str">
        <f t="shared" si="21"/>
        <v/>
      </c>
      <c r="H52" s="61" t="str">
        <f t="shared" si="14"/>
        <v/>
      </c>
      <c r="I52" s="62" t="str" cm="1">
        <f t="array" ref="I52">IF($F$6*$F$7&lt;A52,"",IF(AND(B52="Ja",$F$10="Ja"),INDEX($R$12:$Y$12,,MATCH($O$4,$R$11:$X$11,1)),""))</f>
        <v/>
      </c>
      <c r="J52" s="62" t="str">
        <f t="shared" si="15"/>
        <v/>
      </c>
      <c r="K52" s="63" t="str">
        <f t="shared" si="16"/>
        <v/>
      </c>
      <c r="L52" s="64" t="str">
        <f t="shared" si="17"/>
        <v/>
      </c>
      <c r="M52" s="65" t="str">
        <f t="shared" si="18"/>
        <v/>
      </c>
      <c r="N52" s="65" t="str">
        <f t="shared" si="19"/>
        <v/>
      </c>
      <c r="O52" s="87" t="str">
        <f t="shared" si="20"/>
        <v/>
      </c>
      <c r="P52" s="66"/>
      <c r="Q52" s="66"/>
      <c r="R52" s="66"/>
      <c r="S52" s="66"/>
      <c r="T52" s="66"/>
      <c r="U52" s="66"/>
      <c r="V52" s="66"/>
      <c r="W52" s="66"/>
      <c r="X52" s="66"/>
      <c r="Y52" s="66"/>
      <c r="Z52" s="66"/>
    </row>
    <row r="53" spans="1:26" ht="15" hidden="1" customHeight="1" outlineLevel="1" x14ac:dyDescent="0.25">
      <c r="A53" s="59">
        <v>31</v>
      </c>
      <c r="B53" s="76" t="s">
        <v>46</v>
      </c>
      <c r="C53" s="77"/>
      <c r="D53" s="78" t="s">
        <v>46</v>
      </c>
      <c r="E53" s="6"/>
      <c r="F53" s="60" t="str">
        <f t="shared" si="13"/>
        <v/>
      </c>
      <c r="G53" s="60" t="str">
        <f t="shared" si="21"/>
        <v/>
      </c>
      <c r="H53" s="61" t="str">
        <f t="shared" si="14"/>
        <v/>
      </c>
      <c r="I53" s="62" t="str" cm="1">
        <f t="array" ref="I53">IF($F$6*$F$7&lt;A53,"",IF(AND(B53="Ja",$F$10="Ja"),INDEX($R$12:$Y$12,,MATCH($O$4,$R$11:$X$11,1)),""))</f>
        <v/>
      </c>
      <c r="J53" s="62" t="str">
        <f t="shared" si="15"/>
        <v/>
      </c>
      <c r="K53" s="63" t="str">
        <f t="shared" si="16"/>
        <v/>
      </c>
      <c r="L53" s="64" t="str">
        <f t="shared" si="17"/>
        <v/>
      </c>
      <c r="M53" s="65" t="str">
        <f t="shared" si="18"/>
        <v/>
      </c>
      <c r="N53" s="65" t="str">
        <f t="shared" si="19"/>
        <v/>
      </c>
      <c r="O53" s="87" t="str">
        <f t="shared" si="20"/>
        <v/>
      </c>
      <c r="P53" s="66"/>
      <c r="Q53" s="66"/>
      <c r="R53" s="66"/>
      <c r="S53" s="66"/>
      <c r="T53" s="66"/>
      <c r="U53" s="66"/>
      <c r="V53" s="66"/>
      <c r="W53" s="66"/>
      <c r="X53" s="66"/>
      <c r="Y53" s="66"/>
      <c r="Z53" s="66"/>
    </row>
    <row r="54" spans="1:26" ht="15" hidden="1" customHeight="1" outlineLevel="1" x14ac:dyDescent="0.25">
      <c r="A54" s="59">
        <v>32</v>
      </c>
      <c r="B54" s="76" t="s">
        <v>46</v>
      </c>
      <c r="C54" s="77"/>
      <c r="D54" s="78" t="s">
        <v>46</v>
      </c>
      <c r="E54" s="6"/>
      <c r="F54" s="60" t="str">
        <f t="shared" si="13"/>
        <v/>
      </c>
      <c r="G54" s="60" t="str">
        <f t="shared" si="21"/>
        <v/>
      </c>
      <c r="H54" s="61" t="str">
        <f t="shared" si="14"/>
        <v/>
      </c>
      <c r="I54" s="62" t="str" cm="1">
        <f t="array" ref="I54">IF($F$6*$F$7&lt;A54,"",IF(AND(B54="Ja",$F$10="Ja"),INDEX($R$12:$Y$12,,MATCH($O$4,$R$11:$X$11,1)),""))</f>
        <v/>
      </c>
      <c r="J54" s="62" t="str">
        <f t="shared" si="15"/>
        <v/>
      </c>
      <c r="K54" s="63" t="str">
        <f t="shared" si="16"/>
        <v/>
      </c>
      <c r="L54" s="64" t="str">
        <f t="shared" si="17"/>
        <v/>
      </c>
      <c r="M54" s="65" t="str">
        <f t="shared" si="18"/>
        <v/>
      </c>
      <c r="N54" s="65" t="str">
        <f t="shared" si="19"/>
        <v/>
      </c>
      <c r="O54" s="87" t="str">
        <f t="shared" si="20"/>
        <v/>
      </c>
      <c r="P54" s="66"/>
      <c r="Q54" s="66"/>
      <c r="R54" s="66"/>
      <c r="S54" s="66"/>
      <c r="T54" s="66"/>
      <c r="U54" s="66"/>
      <c r="V54" s="66"/>
      <c r="W54" s="66"/>
      <c r="X54" s="66"/>
      <c r="Y54" s="66"/>
      <c r="Z54" s="66"/>
    </row>
    <row r="55" spans="1:26" ht="15" hidden="1" customHeight="1" outlineLevel="1" x14ac:dyDescent="0.25">
      <c r="A55" s="59">
        <v>33</v>
      </c>
      <c r="B55" s="76" t="s">
        <v>46</v>
      </c>
      <c r="C55" s="77"/>
      <c r="D55" s="78" t="s">
        <v>46</v>
      </c>
      <c r="E55" s="6"/>
      <c r="F55" s="60" t="str">
        <f t="shared" si="13"/>
        <v/>
      </c>
      <c r="G55" s="60" t="str">
        <f t="shared" si="21"/>
        <v/>
      </c>
      <c r="H55" s="61" t="str">
        <f t="shared" si="14"/>
        <v/>
      </c>
      <c r="I55" s="62" t="str" cm="1">
        <f t="array" ref="I55">IF($F$6*$F$7&lt;A55,"",IF(AND(B55="Ja",$F$10="Ja"),INDEX($R$12:$Y$12,,MATCH($O$4,$R$11:$X$11,1)),""))</f>
        <v/>
      </c>
      <c r="J55" s="62" t="str">
        <f t="shared" si="15"/>
        <v/>
      </c>
      <c r="K55" s="63" t="str">
        <f t="shared" si="16"/>
        <v/>
      </c>
      <c r="L55" s="64" t="str">
        <f t="shared" si="17"/>
        <v/>
      </c>
      <c r="M55" s="65" t="str">
        <f t="shared" si="18"/>
        <v/>
      </c>
      <c r="N55" s="65" t="str">
        <f t="shared" si="19"/>
        <v/>
      </c>
      <c r="O55" s="87" t="str">
        <f t="shared" si="20"/>
        <v/>
      </c>
      <c r="P55" s="66"/>
      <c r="Q55" s="66"/>
      <c r="R55" s="66"/>
      <c r="S55" s="66"/>
      <c r="T55" s="66"/>
      <c r="U55" s="66"/>
      <c r="V55" s="66"/>
      <c r="W55" s="66"/>
      <c r="X55" s="66"/>
      <c r="Y55" s="66"/>
      <c r="Z55" s="66"/>
    </row>
    <row r="56" spans="1:26" ht="15" hidden="1" customHeight="1" outlineLevel="1" x14ac:dyDescent="0.25">
      <c r="A56" s="59">
        <v>34</v>
      </c>
      <c r="B56" s="76" t="s">
        <v>46</v>
      </c>
      <c r="C56" s="77"/>
      <c r="D56" s="78" t="s">
        <v>46</v>
      </c>
      <c r="E56" s="6"/>
      <c r="F56" s="60" t="str">
        <f t="shared" si="13"/>
        <v/>
      </c>
      <c r="G56" s="60" t="str">
        <f t="shared" si="21"/>
        <v/>
      </c>
      <c r="H56" s="61" t="str">
        <f t="shared" si="14"/>
        <v/>
      </c>
      <c r="I56" s="62" t="str" cm="1">
        <f t="array" ref="I56">IF($F$6*$F$7&lt;A56,"",IF(AND(B56="Ja",$F$10="Ja"),INDEX($R$12:$Y$12,,MATCH($O$4,$R$11:$X$11,1)),""))</f>
        <v/>
      </c>
      <c r="J56" s="62" t="str">
        <f t="shared" si="15"/>
        <v/>
      </c>
      <c r="K56" s="63" t="str">
        <f t="shared" si="16"/>
        <v/>
      </c>
      <c r="L56" s="64" t="str">
        <f t="shared" si="17"/>
        <v/>
      </c>
      <c r="M56" s="65" t="str">
        <f t="shared" si="18"/>
        <v/>
      </c>
      <c r="N56" s="65" t="str">
        <f t="shared" si="19"/>
        <v/>
      </c>
      <c r="O56" s="87" t="str">
        <f t="shared" si="20"/>
        <v/>
      </c>
      <c r="P56" s="66"/>
      <c r="Q56" s="66"/>
      <c r="R56" s="66"/>
      <c r="S56" s="66"/>
      <c r="T56" s="66"/>
      <c r="U56" s="66"/>
      <c r="V56" s="66"/>
      <c r="W56" s="66"/>
      <c r="X56" s="66"/>
      <c r="Y56" s="66"/>
      <c r="Z56" s="66"/>
    </row>
    <row r="57" spans="1:26" ht="15" hidden="1" customHeight="1" outlineLevel="1" x14ac:dyDescent="0.25">
      <c r="A57" s="59">
        <v>35</v>
      </c>
      <c r="B57" s="76" t="s">
        <v>46</v>
      </c>
      <c r="C57" s="77"/>
      <c r="D57" s="78" t="s">
        <v>46</v>
      </c>
      <c r="E57" s="6"/>
      <c r="F57" s="60" t="str">
        <f t="shared" si="13"/>
        <v/>
      </c>
      <c r="G57" s="60" t="str">
        <f t="shared" si="21"/>
        <v/>
      </c>
      <c r="H57" s="61" t="str">
        <f t="shared" si="14"/>
        <v/>
      </c>
      <c r="I57" s="62" t="str" cm="1">
        <f t="array" ref="I57">IF($F$6*$F$7&lt;A57,"",IF(AND(B57="Ja",$F$10="Ja"),INDEX($R$12:$Y$12,,MATCH($O$4,$R$11:$X$11,1)),""))</f>
        <v/>
      </c>
      <c r="J57" s="62" t="str">
        <f t="shared" si="15"/>
        <v/>
      </c>
      <c r="K57" s="63" t="str">
        <f t="shared" si="16"/>
        <v/>
      </c>
      <c r="L57" s="64" t="str">
        <f t="shared" si="17"/>
        <v/>
      </c>
      <c r="M57" s="65" t="str">
        <f t="shared" si="18"/>
        <v/>
      </c>
      <c r="N57" s="65" t="str">
        <f t="shared" si="19"/>
        <v/>
      </c>
      <c r="O57" s="87" t="str">
        <f t="shared" si="20"/>
        <v/>
      </c>
      <c r="P57" s="66"/>
      <c r="Q57" s="66"/>
      <c r="R57" s="66"/>
      <c r="S57" s="66"/>
      <c r="T57" s="66"/>
      <c r="U57" s="66"/>
      <c r="V57" s="66"/>
      <c r="W57" s="66"/>
      <c r="X57" s="66"/>
      <c r="Y57" s="66"/>
      <c r="Z57" s="66"/>
    </row>
    <row r="58" spans="1:26" ht="15" hidden="1" customHeight="1" outlineLevel="1" x14ac:dyDescent="0.25">
      <c r="A58" s="59">
        <v>36</v>
      </c>
      <c r="B58" s="76" t="s">
        <v>46</v>
      </c>
      <c r="C58" s="77"/>
      <c r="D58" s="78" t="s">
        <v>46</v>
      </c>
      <c r="E58" s="6"/>
      <c r="F58" s="60" t="str">
        <f t="shared" si="13"/>
        <v/>
      </c>
      <c r="G58" s="60" t="str">
        <f t="shared" si="21"/>
        <v/>
      </c>
      <c r="H58" s="61" t="str">
        <f t="shared" si="14"/>
        <v/>
      </c>
      <c r="I58" s="62" t="str" cm="1">
        <f t="array" ref="I58">IF($F$6*$F$7&lt;A58,"",IF(AND(B58="Ja",$F$10="Ja"),INDEX($R$12:$Y$12,,MATCH($O$4,$R$11:$X$11,1)),""))</f>
        <v/>
      </c>
      <c r="J58" s="62" t="str">
        <f t="shared" si="15"/>
        <v/>
      </c>
      <c r="K58" s="63" t="str">
        <f t="shared" si="16"/>
        <v/>
      </c>
      <c r="L58" s="64" t="str">
        <f t="shared" si="17"/>
        <v/>
      </c>
      <c r="M58" s="65" t="str">
        <f t="shared" si="18"/>
        <v/>
      </c>
      <c r="N58" s="65" t="str">
        <f t="shared" si="19"/>
        <v/>
      </c>
      <c r="O58" s="87" t="str">
        <f t="shared" si="20"/>
        <v/>
      </c>
      <c r="P58" s="66"/>
      <c r="Q58" s="66"/>
      <c r="R58" s="66"/>
      <c r="S58" s="66"/>
      <c r="T58" s="66"/>
      <c r="U58" s="66"/>
      <c r="V58" s="66"/>
      <c r="W58" s="66"/>
      <c r="X58" s="66"/>
      <c r="Y58" s="66"/>
      <c r="Z58" s="66"/>
    </row>
    <row r="59" spans="1:26" ht="15" hidden="1" customHeight="1" outlineLevel="1" x14ac:dyDescent="0.25">
      <c r="A59" s="59">
        <v>37</v>
      </c>
      <c r="B59" s="76" t="s">
        <v>46</v>
      </c>
      <c r="C59" s="77"/>
      <c r="D59" s="78" t="s">
        <v>46</v>
      </c>
      <c r="E59" s="6"/>
      <c r="F59" s="60" t="str">
        <f t="shared" si="13"/>
        <v/>
      </c>
      <c r="G59" s="60" t="str">
        <f t="shared" si="21"/>
        <v/>
      </c>
      <c r="H59" s="61" t="str">
        <f t="shared" si="14"/>
        <v/>
      </c>
      <c r="I59" s="62" t="str" cm="1">
        <f t="array" ref="I59">IF($F$6*$F$7&lt;A59,"",IF(AND(B59="Ja",$F$10="Ja"),INDEX($R$12:$Y$12,,MATCH($O$4,$R$11:$X$11,1)),""))</f>
        <v/>
      </c>
      <c r="J59" s="62" t="str">
        <f t="shared" si="15"/>
        <v/>
      </c>
      <c r="K59" s="63" t="str">
        <f t="shared" si="16"/>
        <v/>
      </c>
      <c r="L59" s="64" t="str">
        <f t="shared" si="17"/>
        <v/>
      </c>
      <c r="M59" s="65" t="str">
        <f t="shared" si="18"/>
        <v/>
      </c>
      <c r="N59" s="65" t="str">
        <f t="shared" si="19"/>
        <v/>
      </c>
      <c r="O59" s="87" t="str">
        <f t="shared" si="20"/>
        <v/>
      </c>
      <c r="P59" s="66"/>
      <c r="Q59" s="66"/>
      <c r="R59" s="66"/>
      <c r="S59" s="66"/>
      <c r="T59" s="66"/>
      <c r="U59" s="66"/>
      <c r="V59" s="66"/>
      <c r="W59" s="66"/>
      <c r="X59" s="66"/>
      <c r="Y59" s="66"/>
      <c r="Z59" s="66"/>
    </row>
    <row r="60" spans="1:26" ht="15" hidden="1" customHeight="1" outlineLevel="1" x14ac:dyDescent="0.25">
      <c r="A60" s="59">
        <v>38</v>
      </c>
      <c r="B60" s="76" t="s">
        <v>46</v>
      </c>
      <c r="C60" s="77"/>
      <c r="D60" s="78" t="s">
        <v>46</v>
      </c>
      <c r="E60" s="6"/>
      <c r="F60" s="60" t="str">
        <f t="shared" si="13"/>
        <v/>
      </c>
      <c r="G60" s="60" t="str">
        <f t="shared" si="21"/>
        <v/>
      </c>
      <c r="H60" s="61" t="str">
        <f t="shared" si="14"/>
        <v/>
      </c>
      <c r="I60" s="62" t="str" cm="1">
        <f t="array" ref="I60">IF($F$6*$F$7&lt;A60,"",IF(AND(B60="Ja",$F$10="Ja"),INDEX($R$12:$Y$12,,MATCH($O$4,$R$11:$X$11,1)),""))</f>
        <v/>
      </c>
      <c r="J60" s="62" t="str">
        <f t="shared" si="15"/>
        <v/>
      </c>
      <c r="K60" s="63" t="str">
        <f t="shared" si="16"/>
        <v/>
      </c>
      <c r="L60" s="64" t="str">
        <f t="shared" si="17"/>
        <v/>
      </c>
      <c r="M60" s="65" t="str">
        <f t="shared" si="18"/>
        <v/>
      </c>
      <c r="N60" s="65" t="str">
        <f t="shared" si="19"/>
        <v/>
      </c>
      <c r="O60" s="87" t="str">
        <f t="shared" si="20"/>
        <v/>
      </c>
      <c r="P60" s="66"/>
      <c r="Q60" s="66"/>
      <c r="R60" s="66"/>
      <c r="S60" s="66"/>
      <c r="T60" s="66"/>
      <c r="U60" s="66"/>
      <c r="V60" s="66"/>
      <c r="W60" s="66"/>
      <c r="X60" s="66"/>
      <c r="Y60" s="66"/>
      <c r="Z60" s="66"/>
    </row>
    <row r="61" spans="1:26" ht="15" hidden="1" customHeight="1" outlineLevel="1" x14ac:dyDescent="0.25">
      <c r="A61" s="59">
        <v>39</v>
      </c>
      <c r="B61" s="76" t="s">
        <v>46</v>
      </c>
      <c r="C61" s="77"/>
      <c r="D61" s="78" t="s">
        <v>46</v>
      </c>
      <c r="E61" s="6"/>
      <c r="F61" s="60" t="str">
        <f t="shared" si="13"/>
        <v/>
      </c>
      <c r="G61" s="60" t="str">
        <f t="shared" si="21"/>
        <v/>
      </c>
      <c r="H61" s="61" t="str">
        <f t="shared" si="14"/>
        <v/>
      </c>
      <c r="I61" s="62" t="str" cm="1">
        <f t="array" ref="I61">IF($F$6*$F$7&lt;A61,"",IF(AND(B61="Ja",$F$10="Ja"),INDEX($R$12:$Y$12,,MATCH($O$4,$R$11:$X$11,1)),""))</f>
        <v/>
      </c>
      <c r="J61" s="62" t="str">
        <f t="shared" si="15"/>
        <v/>
      </c>
      <c r="K61" s="63" t="str">
        <f t="shared" si="16"/>
        <v/>
      </c>
      <c r="L61" s="64" t="str">
        <f t="shared" si="17"/>
        <v/>
      </c>
      <c r="M61" s="65" t="str">
        <f t="shared" si="18"/>
        <v/>
      </c>
      <c r="N61" s="65" t="str">
        <f t="shared" si="19"/>
        <v/>
      </c>
      <c r="O61" s="87" t="str">
        <f t="shared" si="20"/>
        <v/>
      </c>
      <c r="P61" s="66"/>
      <c r="Q61" s="66"/>
      <c r="R61" s="66"/>
      <c r="S61" s="66"/>
      <c r="T61" s="66"/>
      <c r="U61" s="66"/>
      <c r="V61" s="66"/>
      <c r="W61" s="66"/>
      <c r="X61" s="66"/>
      <c r="Y61" s="66"/>
      <c r="Z61" s="66"/>
    </row>
    <row r="62" spans="1:26" ht="15" hidden="1" customHeight="1" outlineLevel="1" x14ac:dyDescent="0.25">
      <c r="A62" s="59">
        <v>40</v>
      </c>
      <c r="B62" s="76" t="s">
        <v>46</v>
      </c>
      <c r="C62" s="77"/>
      <c r="D62" s="78" t="s">
        <v>46</v>
      </c>
      <c r="E62" s="6"/>
      <c r="F62" s="60" t="str">
        <f t="shared" si="13"/>
        <v/>
      </c>
      <c r="G62" s="60" t="str">
        <f t="shared" si="21"/>
        <v/>
      </c>
      <c r="H62" s="61" t="str">
        <f t="shared" si="14"/>
        <v/>
      </c>
      <c r="I62" s="62" t="str" cm="1">
        <f t="array" ref="I62">IF($F$6*$F$7&lt;A62,"",IF(AND(B62="Ja",$F$10="Ja"),INDEX($R$12:$Y$12,,MATCH($O$4,$R$11:$X$11,1)),""))</f>
        <v/>
      </c>
      <c r="J62" s="62" t="str">
        <f t="shared" si="15"/>
        <v/>
      </c>
      <c r="K62" s="63" t="str">
        <f t="shared" si="16"/>
        <v/>
      </c>
      <c r="L62" s="64" t="str">
        <f t="shared" si="17"/>
        <v/>
      </c>
      <c r="M62" s="65" t="str">
        <f t="shared" si="18"/>
        <v/>
      </c>
      <c r="N62" s="65" t="str">
        <f t="shared" si="19"/>
        <v/>
      </c>
      <c r="O62" s="87" t="str">
        <f t="shared" si="20"/>
        <v/>
      </c>
      <c r="P62" s="66"/>
      <c r="Q62" s="66"/>
      <c r="R62" s="66"/>
      <c r="S62" s="66"/>
      <c r="T62" s="66"/>
      <c r="U62" s="66"/>
      <c r="V62" s="66"/>
      <c r="W62" s="66"/>
      <c r="X62" s="66"/>
      <c r="Y62" s="66"/>
      <c r="Z62" s="66"/>
    </row>
    <row r="63" spans="1:26" ht="15" hidden="1" customHeight="1" outlineLevel="1" x14ac:dyDescent="0.25">
      <c r="A63" s="59">
        <v>41</v>
      </c>
      <c r="B63" s="76" t="s">
        <v>46</v>
      </c>
      <c r="C63" s="77"/>
      <c r="D63" s="78" t="s">
        <v>46</v>
      </c>
      <c r="E63" s="6"/>
      <c r="F63" s="60" t="str">
        <f t="shared" si="13"/>
        <v/>
      </c>
      <c r="G63" s="60" t="str">
        <f t="shared" si="21"/>
        <v/>
      </c>
      <c r="H63" s="61" t="str">
        <f t="shared" si="14"/>
        <v/>
      </c>
      <c r="I63" s="62" t="str" cm="1">
        <f t="array" ref="I63">IF($F$6*$F$7&lt;A63,"",IF(AND(B63="Ja",$F$10="Ja"),INDEX($R$12:$Y$12,,MATCH($O$4,$R$11:$X$11,1)),""))</f>
        <v/>
      </c>
      <c r="J63" s="62" t="str">
        <f t="shared" si="15"/>
        <v/>
      </c>
      <c r="K63" s="63" t="str">
        <f t="shared" si="16"/>
        <v/>
      </c>
      <c r="L63" s="64" t="str">
        <f t="shared" si="17"/>
        <v/>
      </c>
      <c r="M63" s="65" t="str">
        <f t="shared" si="18"/>
        <v/>
      </c>
      <c r="N63" s="65" t="str">
        <f t="shared" si="19"/>
        <v/>
      </c>
      <c r="O63" s="87" t="str">
        <f t="shared" si="20"/>
        <v/>
      </c>
      <c r="P63" s="66"/>
      <c r="Q63" s="66"/>
      <c r="R63" s="66"/>
      <c r="S63" s="66"/>
      <c r="T63" s="66"/>
      <c r="U63" s="66"/>
      <c r="V63" s="66"/>
      <c r="W63" s="66"/>
      <c r="X63" s="66"/>
      <c r="Y63" s="66"/>
      <c r="Z63" s="66"/>
    </row>
    <row r="64" spans="1:26" ht="15" hidden="1" customHeight="1" outlineLevel="1" x14ac:dyDescent="0.25">
      <c r="A64" s="59">
        <v>42</v>
      </c>
      <c r="B64" s="76" t="s">
        <v>46</v>
      </c>
      <c r="C64" s="77"/>
      <c r="D64" s="78" t="s">
        <v>46</v>
      </c>
      <c r="E64" s="6"/>
      <c r="F64" s="60" t="str">
        <f t="shared" si="13"/>
        <v/>
      </c>
      <c r="G64" s="60" t="str">
        <f t="shared" si="21"/>
        <v/>
      </c>
      <c r="H64" s="61" t="str">
        <f t="shared" si="14"/>
        <v/>
      </c>
      <c r="I64" s="62" t="str" cm="1">
        <f t="array" ref="I64">IF($F$6*$F$7&lt;A64,"",IF(AND(B64="Ja",$F$10="Ja"),INDEX($R$12:$Y$12,,MATCH($O$4,$R$11:$X$11,1)),""))</f>
        <v/>
      </c>
      <c r="J64" s="62" t="str">
        <f t="shared" si="15"/>
        <v/>
      </c>
      <c r="K64" s="63" t="str">
        <f t="shared" si="16"/>
        <v/>
      </c>
      <c r="L64" s="64" t="str">
        <f t="shared" si="17"/>
        <v/>
      </c>
      <c r="M64" s="65" t="str">
        <f t="shared" si="18"/>
        <v/>
      </c>
      <c r="N64" s="65" t="str">
        <f t="shared" si="19"/>
        <v/>
      </c>
      <c r="O64" s="87" t="str">
        <f t="shared" si="20"/>
        <v/>
      </c>
      <c r="P64" s="66"/>
      <c r="Q64" s="66"/>
      <c r="R64" s="66"/>
      <c r="S64" s="66"/>
      <c r="T64" s="66"/>
      <c r="U64" s="66"/>
      <c r="V64" s="66"/>
      <c r="W64" s="66"/>
      <c r="X64" s="66"/>
      <c r="Y64" s="66"/>
      <c r="Z64" s="66"/>
    </row>
    <row r="65" spans="1:26" ht="15" hidden="1" customHeight="1" outlineLevel="1" x14ac:dyDescent="0.25">
      <c r="A65" s="59">
        <v>43</v>
      </c>
      <c r="B65" s="76" t="s">
        <v>46</v>
      </c>
      <c r="C65" s="77"/>
      <c r="D65" s="78" t="s">
        <v>46</v>
      </c>
      <c r="E65" s="6"/>
      <c r="F65" s="60" t="str">
        <f t="shared" si="13"/>
        <v/>
      </c>
      <c r="G65" s="60" t="str">
        <f t="shared" si="21"/>
        <v/>
      </c>
      <c r="H65" s="61" t="str">
        <f t="shared" si="14"/>
        <v/>
      </c>
      <c r="I65" s="62" t="str" cm="1">
        <f t="array" ref="I65">IF($F$6*$F$7&lt;A65,"",IF(AND(B65="Ja",$F$10="Ja"),INDEX($R$12:$Y$12,,MATCH($O$4,$R$11:$X$11,1)),""))</f>
        <v/>
      </c>
      <c r="J65" s="62" t="str">
        <f t="shared" si="15"/>
        <v/>
      </c>
      <c r="K65" s="63" t="str">
        <f t="shared" si="16"/>
        <v/>
      </c>
      <c r="L65" s="64" t="str">
        <f t="shared" si="17"/>
        <v/>
      </c>
      <c r="M65" s="65" t="str">
        <f t="shared" si="18"/>
        <v/>
      </c>
      <c r="N65" s="65" t="str">
        <f t="shared" si="19"/>
        <v/>
      </c>
      <c r="O65" s="87" t="str">
        <f t="shared" si="20"/>
        <v/>
      </c>
      <c r="P65" s="66"/>
      <c r="Q65" s="66"/>
      <c r="R65" s="66"/>
      <c r="S65" s="66"/>
      <c r="T65" s="66"/>
      <c r="U65" s="66"/>
      <c r="V65" s="66"/>
      <c r="W65" s="66"/>
      <c r="X65" s="66"/>
      <c r="Y65" s="66"/>
      <c r="Z65" s="66"/>
    </row>
    <row r="66" spans="1:26" ht="15" hidden="1" customHeight="1" outlineLevel="1" x14ac:dyDescent="0.25">
      <c r="A66" s="59">
        <v>44</v>
      </c>
      <c r="B66" s="76" t="s">
        <v>46</v>
      </c>
      <c r="C66" s="77"/>
      <c r="D66" s="78" t="s">
        <v>46</v>
      </c>
      <c r="E66" s="6"/>
      <c r="F66" s="60" t="str">
        <f t="shared" si="13"/>
        <v/>
      </c>
      <c r="G66" s="60" t="str">
        <f t="shared" si="21"/>
        <v/>
      </c>
      <c r="H66" s="61" t="str">
        <f t="shared" si="14"/>
        <v/>
      </c>
      <c r="I66" s="62" t="str" cm="1">
        <f t="array" ref="I66">IF($F$6*$F$7&lt;A66,"",IF(AND(B66="Ja",$F$10="Ja"),INDEX($R$12:$Y$12,,MATCH($O$4,$R$11:$X$11,1)),""))</f>
        <v/>
      </c>
      <c r="J66" s="62" t="str">
        <f t="shared" si="15"/>
        <v/>
      </c>
      <c r="K66" s="63" t="str">
        <f t="shared" si="16"/>
        <v/>
      </c>
      <c r="L66" s="64" t="str">
        <f t="shared" si="17"/>
        <v/>
      </c>
      <c r="M66" s="65" t="str">
        <f t="shared" si="18"/>
        <v/>
      </c>
      <c r="N66" s="65" t="str">
        <f t="shared" si="19"/>
        <v/>
      </c>
      <c r="O66" s="87" t="str">
        <f t="shared" si="20"/>
        <v/>
      </c>
      <c r="P66" s="66"/>
      <c r="Q66" s="66"/>
      <c r="R66" s="66"/>
      <c r="S66" s="66"/>
      <c r="T66" s="66"/>
      <c r="U66" s="66"/>
      <c r="V66" s="66"/>
      <c r="W66" s="66"/>
      <c r="X66" s="66"/>
      <c r="Y66" s="66"/>
      <c r="Z66" s="66"/>
    </row>
    <row r="67" spans="1:26" ht="15" hidden="1" customHeight="1" outlineLevel="1" x14ac:dyDescent="0.25">
      <c r="A67" s="59">
        <v>45</v>
      </c>
      <c r="B67" s="76" t="s">
        <v>46</v>
      </c>
      <c r="C67" s="77"/>
      <c r="D67" s="78" t="s">
        <v>46</v>
      </c>
      <c r="E67" s="6"/>
      <c r="F67" s="60" t="str">
        <f t="shared" si="13"/>
        <v/>
      </c>
      <c r="G67" s="60" t="str">
        <f t="shared" si="21"/>
        <v/>
      </c>
      <c r="H67" s="61" t="str">
        <f t="shared" si="14"/>
        <v/>
      </c>
      <c r="I67" s="62" t="str" cm="1">
        <f t="array" ref="I67">IF($F$6*$F$7&lt;A67,"",IF(AND(B67="Ja",$F$10="Ja"),INDEX($R$12:$Y$12,,MATCH($O$4,$R$11:$X$11,1)),""))</f>
        <v/>
      </c>
      <c r="J67" s="62" t="str">
        <f t="shared" si="15"/>
        <v/>
      </c>
      <c r="K67" s="63" t="str">
        <f t="shared" si="16"/>
        <v/>
      </c>
      <c r="L67" s="64" t="str">
        <f t="shared" si="17"/>
        <v/>
      </c>
      <c r="M67" s="65" t="str">
        <f t="shared" si="18"/>
        <v/>
      </c>
      <c r="N67" s="65" t="str">
        <f t="shared" si="19"/>
        <v/>
      </c>
      <c r="O67" s="87" t="str">
        <f t="shared" si="20"/>
        <v/>
      </c>
      <c r="P67" s="66"/>
      <c r="Q67" s="66"/>
      <c r="R67" s="66"/>
      <c r="S67" s="66"/>
      <c r="T67" s="66"/>
      <c r="U67" s="66"/>
      <c r="V67" s="66"/>
      <c r="W67" s="66"/>
      <c r="X67" s="66"/>
      <c r="Y67" s="66"/>
      <c r="Z67" s="66"/>
    </row>
    <row r="68" spans="1:26" ht="15" hidden="1" customHeight="1" outlineLevel="1" x14ac:dyDescent="0.25">
      <c r="A68" s="59">
        <v>46</v>
      </c>
      <c r="B68" s="76" t="s">
        <v>46</v>
      </c>
      <c r="C68" s="77"/>
      <c r="D68" s="78" t="s">
        <v>46</v>
      </c>
      <c r="E68" s="6"/>
      <c r="F68" s="60" t="str">
        <f t="shared" si="13"/>
        <v/>
      </c>
      <c r="G68" s="60" t="str">
        <f t="shared" si="21"/>
        <v/>
      </c>
      <c r="H68" s="61" t="str">
        <f t="shared" si="14"/>
        <v/>
      </c>
      <c r="I68" s="62" t="str" cm="1">
        <f t="array" ref="I68">IF($F$6*$F$7&lt;A68,"",IF(AND(B68="Ja",$F$10="Ja"),INDEX($R$12:$Y$12,,MATCH($O$4,$R$11:$X$11,1)),""))</f>
        <v/>
      </c>
      <c r="J68" s="62" t="str">
        <f t="shared" si="15"/>
        <v/>
      </c>
      <c r="K68" s="63" t="str">
        <f t="shared" si="16"/>
        <v/>
      </c>
      <c r="L68" s="64" t="str">
        <f t="shared" si="17"/>
        <v/>
      </c>
      <c r="M68" s="65" t="str">
        <f t="shared" si="18"/>
        <v/>
      </c>
      <c r="N68" s="65" t="str">
        <f t="shared" si="19"/>
        <v/>
      </c>
      <c r="O68" s="87" t="str">
        <f t="shared" si="20"/>
        <v/>
      </c>
      <c r="P68" s="66"/>
      <c r="Q68" s="66"/>
      <c r="R68" s="66"/>
      <c r="S68" s="66"/>
      <c r="T68" s="66"/>
      <c r="U68" s="66"/>
      <c r="V68" s="66"/>
      <c r="W68" s="66"/>
      <c r="X68" s="66"/>
      <c r="Y68" s="66"/>
      <c r="Z68" s="66"/>
    </row>
    <row r="69" spans="1:26" ht="15" hidden="1" customHeight="1" outlineLevel="1" x14ac:dyDescent="0.25">
      <c r="A69" s="59">
        <v>47</v>
      </c>
      <c r="B69" s="76" t="s">
        <v>46</v>
      </c>
      <c r="C69" s="77"/>
      <c r="D69" s="78" t="s">
        <v>46</v>
      </c>
      <c r="E69" s="6"/>
      <c r="F69" s="60" t="str">
        <f t="shared" si="13"/>
        <v/>
      </c>
      <c r="G69" s="60" t="str">
        <f t="shared" si="21"/>
        <v/>
      </c>
      <c r="H69" s="61" t="str">
        <f t="shared" si="14"/>
        <v/>
      </c>
      <c r="I69" s="62" t="str" cm="1">
        <f t="array" ref="I69">IF($F$6*$F$7&lt;A69,"",IF(AND(B69="Ja",$F$10="Ja"),INDEX($R$12:$Y$12,,MATCH($O$4,$R$11:$X$11,1)),""))</f>
        <v/>
      </c>
      <c r="J69" s="62" t="str">
        <f t="shared" si="15"/>
        <v/>
      </c>
      <c r="K69" s="63" t="str">
        <f t="shared" si="16"/>
        <v/>
      </c>
      <c r="L69" s="64" t="str">
        <f t="shared" si="17"/>
        <v/>
      </c>
      <c r="M69" s="65" t="str">
        <f t="shared" si="18"/>
        <v/>
      </c>
      <c r="N69" s="65" t="str">
        <f t="shared" si="19"/>
        <v/>
      </c>
      <c r="O69" s="87" t="str">
        <f t="shared" si="20"/>
        <v/>
      </c>
      <c r="P69" s="66"/>
      <c r="Q69" s="66"/>
      <c r="R69" s="66"/>
      <c r="S69" s="66"/>
      <c r="T69" s="66"/>
      <c r="U69" s="66"/>
      <c r="V69" s="66"/>
      <c r="W69" s="66"/>
      <c r="X69" s="66"/>
      <c r="Y69" s="66"/>
      <c r="Z69" s="66"/>
    </row>
    <row r="70" spans="1:26" ht="15" hidden="1" customHeight="1" outlineLevel="1" x14ac:dyDescent="0.25">
      <c r="A70" s="59">
        <v>48</v>
      </c>
      <c r="B70" s="76" t="s">
        <v>46</v>
      </c>
      <c r="C70" s="77"/>
      <c r="D70" s="78" t="s">
        <v>46</v>
      </c>
      <c r="E70" s="6"/>
      <c r="F70" s="60" t="str">
        <f t="shared" si="13"/>
        <v/>
      </c>
      <c r="G70" s="60" t="str">
        <f t="shared" si="21"/>
        <v/>
      </c>
      <c r="H70" s="61" t="str">
        <f t="shared" si="14"/>
        <v/>
      </c>
      <c r="I70" s="62" t="str" cm="1">
        <f t="array" ref="I70">IF($F$6*$F$7&lt;A70,"",IF(AND(B70="Ja",$F$10="Ja"),INDEX($R$12:$Y$12,,MATCH($O$4,$R$11:$X$11,1)),""))</f>
        <v/>
      </c>
      <c r="J70" s="62" t="str">
        <f t="shared" si="15"/>
        <v/>
      </c>
      <c r="K70" s="63" t="str">
        <f t="shared" si="16"/>
        <v/>
      </c>
      <c r="L70" s="64" t="str">
        <f t="shared" si="17"/>
        <v/>
      </c>
      <c r="M70" s="65" t="str">
        <f t="shared" si="18"/>
        <v/>
      </c>
      <c r="N70" s="65" t="str">
        <f t="shared" si="19"/>
        <v/>
      </c>
      <c r="O70" s="87" t="str">
        <f t="shared" si="20"/>
        <v/>
      </c>
      <c r="P70" s="66"/>
      <c r="Q70" s="66"/>
      <c r="R70" s="66"/>
      <c r="S70" s="66"/>
      <c r="T70" s="66"/>
      <c r="U70" s="66"/>
      <c r="V70" s="66"/>
      <c r="W70" s="66"/>
      <c r="X70" s="66"/>
      <c r="Y70" s="66"/>
      <c r="Z70" s="66"/>
    </row>
    <row r="71" spans="1:26" ht="15" hidden="1" customHeight="1" outlineLevel="1" x14ac:dyDescent="0.25">
      <c r="A71" s="59">
        <v>49</v>
      </c>
      <c r="B71" s="76" t="s">
        <v>46</v>
      </c>
      <c r="C71" s="77"/>
      <c r="D71" s="78" t="s">
        <v>46</v>
      </c>
      <c r="E71" s="6"/>
      <c r="F71" s="60" t="str">
        <f t="shared" si="13"/>
        <v/>
      </c>
      <c r="G71" s="60" t="str">
        <f t="shared" si="21"/>
        <v/>
      </c>
      <c r="H71" s="61" t="str">
        <f t="shared" si="14"/>
        <v/>
      </c>
      <c r="I71" s="62" t="str" cm="1">
        <f t="array" ref="I71">IF($F$6*$F$7&lt;A71,"",IF(AND(B71="Ja",$F$10="Ja"),INDEX($R$12:$Y$12,,MATCH($O$4,$R$11:$X$11,1)),""))</f>
        <v/>
      </c>
      <c r="J71" s="62" t="str">
        <f t="shared" si="15"/>
        <v/>
      </c>
      <c r="K71" s="63" t="str">
        <f t="shared" si="16"/>
        <v/>
      </c>
      <c r="L71" s="64" t="str">
        <f t="shared" si="17"/>
        <v/>
      </c>
      <c r="M71" s="65" t="str">
        <f t="shared" si="18"/>
        <v/>
      </c>
      <c r="N71" s="65" t="str">
        <f t="shared" si="19"/>
        <v/>
      </c>
      <c r="O71" s="87" t="str">
        <f t="shared" si="20"/>
        <v/>
      </c>
      <c r="P71" s="66"/>
      <c r="Q71" s="66"/>
      <c r="R71" s="66"/>
      <c r="S71" s="66"/>
      <c r="T71" s="66"/>
      <c r="U71" s="66"/>
      <c r="V71" s="66"/>
      <c r="W71" s="66"/>
      <c r="X71" s="66"/>
      <c r="Y71" s="66"/>
      <c r="Z71" s="66"/>
    </row>
    <row r="72" spans="1:26" ht="15" hidden="1" customHeight="1" outlineLevel="1" x14ac:dyDescent="0.25">
      <c r="A72" s="59">
        <v>50</v>
      </c>
      <c r="B72" s="76" t="s">
        <v>46</v>
      </c>
      <c r="C72" s="77"/>
      <c r="D72" s="78" t="s">
        <v>46</v>
      </c>
      <c r="E72" s="6"/>
      <c r="F72" s="60" t="str">
        <f t="shared" si="13"/>
        <v/>
      </c>
      <c r="G72" s="60" t="str">
        <f t="shared" si="21"/>
        <v/>
      </c>
      <c r="H72" s="61" t="str">
        <f t="shared" si="14"/>
        <v/>
      </c>
      <c r="I72" s="62" t="str" cm="1">
        <f t="array" ref="I72">IF($F$6*$F$7&lt;A72,"",IF(AND(B72="Ja",$F$10="Ja"),INDEX($R$12:$Y$12,,MATCH($O$4,$R$11:$X$11,1)),""))</f>
        <v/>
      </c>
      <c r="J72" s="62" t="str">
        <f t="shared" si="15"/>
        <v/>
      </c>
      <c r="K72" s="63" t="str">
        <f t="shared" si="16"/>
        <v/>
      </c>
      <c r="L72" s="64" t="str">
        <f t="shared" si="17"/>
        <v/>
      </c>
      <c r="M72" s="65" t="str">
        <f t="shared" si="18"/>
        <v/>
      </c>
      <c r="N72" s="65" t="str">
        <f t="shared" si="19"/>
        <v/>
      </c>
      <c r="O72" s="87" t="str">
        <f t="shared" si="20"/>
        <v/>
      </c>
      <c r="P72" s="66"/>
      <c r="Q72" s="66"/>
      <c r="R72" s="66"/>
      <c r="S72" s="66"/>
      <c r="T72" s="66"/>
      <c r="U72" s="66"/>
      <c r="V72" s="66"/>
      <c r="W72" s="66"/>
      <c r="X72" s="66"/>
      <c r="Y72" s="66"/>
      <c r="Z72" s="66"/>
    </row>
    <row r="73" spans="1:26" ht="15" hidden="1" customHeight="1" outlineLevel="1" x14ac:dyDescent="0.25">
      <c r="A73" s="59">
        <v>51</v>
      </c>
      <c r="B73" s="76" t="s">
        <v>46</v>
      </c>
      <c r="C73" s="77"/>
      <c r="D73" s="78" t="s">
        <v>46</v>
      </c>
      <c r="E73" s="6"/>
      <c r="F73" s="60" t="str">
        <f t="shared" si="13"/>
        <v/>
      </c>
      <c r="G73" s="60" t="str">
        <f t="shared" si="21"/>
        <v/>
      </c>
      <c r="H73" s="61" t="str">
        <f t="shared" si="14"/>
        <v/>
      </c>
      <c r="I73" s="62" t="str" cm="1">
        <f t="array" ref="I73">IF($F$6*$F$7&lt;A73,"",IF(AND(B73="Ja",$F$10="Ja"),INDEX($R$12:$Y$12,,MATCH($O$4,$R$11:$X$11,1)),""))</f>
        <v/>
      </c>
      <c r="J73" s="62" t="str">
        <f t="shared" si="15"/>
        <v/>
      </c>
      <c r="K73" s="63" t="str">
        <f t="shared" si="16"/>
        <v/>
      </c>
      <c r="L73" s="64" t="str">
        <f t="shared" si="17"/>
        <v/>
      </c>
      <c r="M73" s="65" t="str">
        <f t="shared" si="18"/>
        <v/>
      </c>
      <c r="N73" s="65" t="str">
        <f t="shared" si="19"/>
        <v/>
      </c>
      <c r="O73" s="87" t="str">
        <f t="shared" si="20"/>
        <v/>
      </c>
      <c r="P73" s="66"/>
      <c r="Q73" s="66"/>
      <c r="R73" s="66"/>
      <c r="S73" s="66"/>
      <c r="T73" s="66"/>
      <c r="U73" s="66"/>
      <c r="V73" s="66"/>
      <c r="W73" s="66"/>
      <c r="X73" s="66"/>
      <c r="Y73" s="66"/>
      <c r="Z73" s="66"/>
    </row>
    <row r="74" spans="1:26" ht="15" hidden="1" customHeight="1" outlineLevel="1" x14ac:dyDescent="0.25">
      <c r="A74" s="59">
        <v>52</v>
      </c>
      <c r="B74" s="76" t="s">
        <v>46</v>
      </c>
      <c r="C74" s="77"/>
      <c r="D74" s="78" t="s">
        <v>46</v>
      </c>
      <c r="E74" s="6"/>
      <c r="F74" s="60" t="str">
        <f t="shared" si="13"/>
        <v/>
      </c>
      <c r="G74" s="60" t="str">
        <f t="shared" si="21"/>
        <v/>
      </c>
      <c r="H74" s="61" t="str">
        <f t="shared" si="14"/>
        <v/>
      </c>
      <c r="I74" s="62" t="str" cm="1">
        <f t="array" ref="I74">IF($F$6*$F$7&lt;A74,"",IF(AND(B74="Ja",$F$10="Ja"),INDEX($R$12:$Y$12,,MATCH($O$4,$R$11:$X$11,1)),""))</f>
        <v/>
      </c>
      <c r="J74" s="62" t="str">
        <f t="shared" si="15"/>
        <v/>
      </c>
      <c r="K74" s="63" t="str">
        <f t="shared" si="16"/>
        <v/>
      </c>
      <c r="L74" s="64" t="str">
        <f t="shared" si="17"/>
        <v/>
      </c>
      <c r="M74" s="65" t="str">
        <f t="shared" si="18"/>
        <v/>
      </c>
      <c r="N74" s="65" t="str">
        <f t="shared" si="19"/>
        <v/>
      </c>
      <c r="O74" s="87" t="str">
        <f t="shared" si="20"/>
        <v/>
      </c>
      <c r="P74" s="66"/>
      <c r="Q74" s="66"/>
      <c r="R74" s="66"/>
      <c r="S74" s="66"/>
      <c r="T74" s="66"/>
      <c r="U74" s="66"/>
      <c r="V74" s="66"/>
      <c r="W74" s="66"/>
      <c r="X74" s="66"/>
      <c r="Y74" s="66"/>
      <c r="Z74" s="66"/>
    </row>
    <row r="75" spans="1:26" ht="15" hidden="1" customHeight="1" outlineLevel="1" x14ac:dyDescent="0.25">
      <c r="A75" s="59">
        <v>53</v>
      </c>
      <c r="B75" s="76" t="s">
        <v>46</v>
      </c>
      <c r="C75" s="77"/>
      <c r="D75" s="78" t="s">
        <v>46</v>
      </c>
      <c r="E75" s="6"/>
      <c r="F75" s="60" t="str">
        <f t="shared" si="13"/>
        <v/>
      </c>
      <c r="G75" s="60" t="str">
        <f t="shared" si="21"/>
        <v/>
      </c>
      <c r="H75" s="61" t="str">
        <f t="shared" si="14"/>
        <v/>
      </c>
      <c r="I75" s="62" t="str" cm="1">
        <f t="array" ref="I75">IF($F$6*$F$7&lt;A75,"",IF(AND(B75="Ja",$F$10="Ja"),INDEX($R$12:$Y$12,,MATCH($O$4,$R$11:$X$11,1)),""))</f>
        <v/>
      </c>
      <c r="J75" s="62" t="str">
        <f t="shared" si="15"/>
        <v/>
      </c>
      <c r="K75" s="63" t="str">
        <f t="shared" si="16"/>
        <v/>
      </c>
      <c r="L75" s="64" t="str">
        <f t="shared" si="17"/>
        <v/>
      </c>
      <c r="M75" s="65" t="str">
        <f t="shared" si="18"/>
        <v/>
      </c>
      <c r="N75" s="65" t="str">
        <f t="shared" si="19"/>
        <v/>
      </c>
      <c r="O75" s="87" t="str">
        <f t="shared" si="20"/>
        <v/>
      </c>
      <c r="P75" s="66"/>
      <c r="Q75" s="66"/>
      <c r="R75" s="66"/>
      <c r="S75" s="66"/>
      <c r="T75" s="66"/>
      <c r="U75" s="66"/>
      <c r="V75" s="66"/>
      <c r="W75" s="66"/>
      <c r="X75" s="66"/>
      <c r="Y75" s="66"/>
      <c r="Z75" s="66"/>
    </row>
    <row r="76" spans="1:26" ht="15" hidden="1" customHeight="1" outlineLevel="1" x14ac:dyDescent="0.25">
      <c r="A76" s="59">
        <v>54</v>
      </c>
      <c r="B76" s="76" t="s">
        <v>46</v>
      </c>
      <c r="C76" s="77"/>
      <c r="D76" s="78" t="s">
        <v>46</v>
      </c>
      <c r="E76" s="6"/>
      <c r="F76" s="60" t="str">
        <f t="shared" si="13"/>
        <v/>
      </c>
      <c r="G76" s="60" t="str">
        <f t="shared" si="21"/>
        <v/>
      </c>
      <c r="H76" s="61" t="str">
        <f t="shared" si="14"/>
        <v/>
      </c>
      <c r="I76" s="62" t="str" cm="1">
        <f t="array" ref="I76">IF($F$6*$F$7&lt;A76,"",IF(AND(B76="Ja",$F$10="Ja"),INDEX($R$12:$Y$12,,MATCH($O$4,$R$11:$X$11,1)),""))</f>
        <v/>
      </c>
      <c r="J76" s="62" t="str">
        <f t="shared" si="15"/>
        <v/>
      </c>
      <c r="K76" s="63" t="str">
        <f t="shared" si="16"/>
        <v/>
      </c>
      <c r="L76" s="64" t="str">
        <f t="shared" si="17"/>
        <v/>
      </c>
      <c r="M76" s="65" t="str">
        <f t="shared" si="18"/>
        <v/>
      </c>
      <c r="N76" s="65" t="str">
        <f t="shared" si="19"/>
        <v/>
      </c>
      <c r="O76" s="87" t="str">
        <f t="shared" si="20"/>
        <v/>
      </c>
      <c r="P76" s="66"/>
      <c r="Q76" s="66"/>
      <c r="R76" s="66"/>
      <c r="S76" s="66"/>
      <c r="T76" s="66"/>
      <c r="U76" s="66"/>
      <c r="V76" s="66"/>
      <c r="W76" s="66"/>
      <c r="X76" s="66"/>
      <c r="Y76" s="66"/>
      <c r="Z76" s="66"/>
    </row>
    <row r="77" spans="1:26" ht="15" hidden="1" customHeight="1" outlineLevel="1" x14ac:dyDescent="0.25">
      <c r="A77" s="59">
        <v>55</v>
      </c>
      <c r="B77" s="76" t="s">
        <v>46</v>
      </c>
      <c r="C77" s="77"/>
      <c r="D77" s="78" t="s">
        <v>46</v>
      </c>
      <c r="E77" s="6"/>
      <c r="F77" s="60" t="str">
        <f t="shared" si="13"/>
        <v/>
      </c>
      <c r="G77" s="60" t="str">
        <f t="shared" si="21"/>
        <v/>
      </c>
      <c r="H77" s="61" t="str">
        <f t="shared" si="14"/>
        <v/>
      </c>
      <c r="I77" s="62" t="str" cm="1">
        <f t="array" ref="I77">IF($F$6*$F$7&lt;A77,"",IF(AND(B77="Ja",$F$10="Ja"),INDEX($R$12:$Y$12,,MATCH($O$4,$R$11:$X$11,1)),""))</f>
        <v/>
      </c>
      <c r="J77" s="62" t="str">
        <f t="shared" si="15"/>
        <v/>
      </c>
      <c r="K77" s="63" t="str">
        <f t="shared" si="16"/>
        <v/>
      </c>
      <c r="L77" s="64" t="str">
        <f t="shared" si="17"/>
        <v/>
      </c>
      <c r="M77" s="65" t="str">
        <f t="shared" si="18"/>
        <v/>
      </c>
      <c r="N77" s="65" t="str">
        <f t="shared" si="19"/>
        <v/>
      </c>
      <c r="O77" s="87" t="str">
        <f t="shared" si="20"/>
        <v/>
      </c>
      <c r="P77" s="66"/>
      <c r="Q77" s="66"/>
      <c r="R77" s="66"/>
      <c r="S77" s="66"/>
      <c r="T77" s="66"/>
      <c r="U77" s="66"/>
      <c r="V77" s="66"/>
      <c r="W77" s="66"/>
      <c r="X77" s="66"/>
      <c r="Y77" s="66"/>
      <c r="Z77" s="66"/>
    </row>
    <row r="78" spans="1:26" ht="15" hidden="1" customHeight="1" outlineLevel="1" x14ac:dyDescent="0.25">
      <c r="A78" s="59">
        <v>56</v>
      </c>
      <c r="B78" s="76" t="s">
        <v>46</v>
      </c>
      <c r="C78" s="77"/>
      <c r="D78" s="78" t="s">
        <v>46</v>
      </c>
      <c r="E78" s="6"/>
      <c r="F78" s="60" t="str">
        <f t="shared" si="13"/>
        <v/>
      </c>
      <c r="G78" s="60" t="str">
        <f t="shared" si="21"/>
        <v/>
      </c>
      <c r="H78" s="61" t="str">
        <f t="shared" si="14"/>
        <v/>
      </c>
      <c r="I78" s="62" t="str" cm="1">
        <f t="array" ref="I78">IF($F$6*$F$7&lt;A78,"",IF(AND(B78="Ja",$F$10="Ja"),INDEX($R$12:$Y$12,,MATCH($O$4,$R$11:$X$11,1)),""))</f>
        <v/>
      </c>
      <c r="J78" s="62" t="str">
        <f t="shared" si="15"/>
        <v/>
      </c>
      <c r="K78" s="63" t="str">
        <f t="shared" si="16"/>
        <v/>
      </c>
      <c r="L78" s="64" t="str">
        <f t="shared" si="17"/>
        <v/>
      </c>
      <c r="M78" s="65" t="str">
        <f t="shared" si="18"/>
        <v/>
      </c>
      <c r="N78" s="65" t="str">
        <f t="shared" si="19"/>
        <v/>
      </c>
      <c r="O78" s="87" t="str">
        <f t="shared" si="20"/>
        <v/>
      </c>
      <c r="P78" s="66"/>
      <c r="Q78" s="66"/>
      <c r="R78" s="66"/>
      <c r="S78" s="66"/>
      <c r="T78" s="66"/>
      <c r="U78" s="66"/>
      <c r="V78" s="66"/>
      <c r="W78" s="66"/>
      <c r="X78" s="66"/>
      <c r="Y78" s="66"/>
      <c r="Z78" s="66"/>
    </row>
    <row r="79" spans="1:26" ht="15" hidden="1" customHeight="1" outlineLevel="1" x14ac:dyDescent="0.25">
      <c r="A79" s="59">
        <v>57</v>
      </c>
      <c r="B79" s="76" t="s">
        <v>46</v>
      </c>
      <c r="C79" s="77"/>
      <c r="D79" s="78" t="s">
        <v>46</v>
      </c>
      <c r="E79" s="6"/>
      <c r="F79" s="60" t="str">
        <f t="shared" si="13"/>
        <v/>
      </c>
      <c r="G79" s="60" t="str">
        <f t="shared" si="21"/>
        <v/>
      </c>
      <c r="H79" s="61" t="str">
        <f t="shared" si="14"/>
        <v/>
      </c>
      <c r="I79" s="62" t="str" cm="1">
        <f t="array" ref="I79">IF($F$6*$F$7&lt;A79,"",IF(AND(B79="Ja",$F$10="Ja"),INDEX($R$12:$Y$12,,MATCH($O$4,$R$11:$X$11,1)),""))</f>
        <v/>
      </c>
      <c r="J79" s="62" t="str">
        <f t="shared" si="15"/>
        <v/>
      </c>
      <c r="K79" s="63" t="str">
        <f t="shared" si="16"/>
        <v/>
      </c>
      <c r="L79" s="64" t="str">
        <f t="shared" si="17"/>
        <v/>
      </c>
      <c r="M79" s="65" t="str">
        <f t="shared" si="18"/>
        <v/>
      </c>
      <c r="N79" s="65" t="str">
        <f t="shared" si="19"/>
        <v/>
      </c>
      <c r="O79" s="87" t="str">
        <f t="shared" si="20"/>
        <v/>
      </c>
      <c r="P79" s="66"/>
      <c r="Q79" s="66"/>
      <c r="R79" s="66"/>
      <c r="S79" s="66"/>
      <c r="T79" s="66"/>
      <c r="U79" s="66"/>
      <c r="V79" s="66"/>
      <c r="W79" s="66"/>
      <c r="X79" s="66"/>
      <c r="Y79" s="66"/>
      <c r="Z79" s="66"/>
    </row>
    <row r="80" spans="1:26" ht="15" hidden="1" customHeight="1" outlineLevel="1" x14ac:dyDescent="0.25">
      <c r="A80" s="59">
        <v>58</v>
      </c>
      <c r="B80" s="76" t="s">
        <v>46</v>
      </c>
      <c r="C80" s="77"/>
      <c r="D80" s="78" t="s">
        <v>46</v>
      </c>
      <c r="E80" s="6"/>
      <c r="F80" s="60" t="str">
        <f t="shared" si="13"/>
        <v/>
      </c>
      <c r="G80" s="60" t="str">
        <f t="shared" si="21"/>
        <v/>
      </c>
      <c r="H80" s="61" t="str">
        <f t="shared" si="14"/>
        <v/>
      </c>
      <c r="I80" s="62" t="str" cm="1">
        <f t="array" ref="I80">IF($F$6*$F$7&lt;A80,"",IF(AND(B80="Ja",$F$10="Ja"),INDEX($R$12:$Y$12,,MATCH($O$4,$R$11:$X$11,1)),""))</f>
        <v/>
      </c>
      <c r="J80" s="62" t="str">
        <f t="shared" si="15"/>
        <v/>
      </c>
      <c r="K80" s="63" t="str">
        <f t="shared" si="16"/>
        <v/>
      </c>
      <c r="L80" s="64" t="str">
        <f t="shared" si="17"/>
        <v/>
      </c>
      <c r="M80" s="65" t="str">
        <f t="shared" si="18"/>
        <v/>
      </c>
      <c r="N80" s="65" t="str">
        <f t="shared" si="19"/>
        <v/>
      </c>
      <c r="O80" s="87" t="str">
        <f t="shared" si="20"/>
        <v/>
      </c>
      <c r="P80" s="66"/>
      <c r="Q80" s="66"/>
      <c r="R80" s="66"/>
      <c r="S80" s="66"/>
      <c r="T80" s="66"/>
      <c r="U80" s="66"/>
      <c r="V80" s="66"/>
      <c r="W80" s="66"/>
      <c r="X80" s="66"/>
      <c r="Y80" s="66"/>
      <c r="Z80" s="66"/>
    </row>
    <row r="81" spans="1:26" ht="15" hidden="1" customHeight="1" outlineLevel="1" x14ac:dyDescent="0.25">
      <c r="A81" s="59">
        <v>59</v>
      </c>
      <c r="B81" s="76" t="s">
        <v>46</v>
      </c>
      <c r="C81" s="77"/>
      <c r="D81" s="78" t="s">
        <v>46</v>
      </c>
      <c r="E81" s="6"/>
      <c r="F81" s="60" t="str">
        <f t="shared" si="13"/>
        <v/>
      </c>
      <c r="G81" s="60" t="str">
        <f t="shared" si="21"/>
        <v/>
      </c>
      <c r="H81" s="61" t="str">
        <f t="shared" si="14"/>
        <v/>
      </c>
      <c r="I81" s="62" t="str" cm="1">
        <f t="array" ref="I81">IF($F$6*$F$7&lt;A81,"",IF(AND(B81="Ja",$F$10="Ja"),INDEX($R$12:$Y$12,,MATCH($O$4,$R$11:$X$11,1)),""))</f>
        <v/>
      </c>
      <c r="J81" s="62" t="str">
        <f t="shared" si="15"/>
        <v/>
      </c>
      <c r="K81" s="63" t="str">
        <f t="shared" si="16"/>
        <v/>
      </c>
      <c r="L81" s="64" t="str">
        <f t="shared" si="17"/>
        <v/>
      </c>
      <c r="M81" s="65" t="str">
        <f t="shared" si="18"/>
        <v/>
      </c>
      <c r="N81" s="65" t="str">
        <f t="shared" si="19"/>
        <v/>
      </c>
      <c r="O81" s="87" t="str">
        <f t="shared" si="20"/>
        <v/>
      </c>
      <c r="P81" s="66"/>
      <c r="Q81" s="66"/>
      <c r="R81" s="66"/>
      <c r="S81" s="66"/>
      <c r="T81" s="66"/>
      <c r="U81" s="66"/>
      <c r="V81" s="66"/>
      <c r="W81" s="66"/>
      <c r="X81" s="66"/>
      <c r="Y81" s="66"/>
      <c r="Z81" s="66"/>
    </row>
    <row r="82" spans="1:26" ht="15" hidden="1" customHeight="1" outlineLevel="1" x14ac:dyDescent="0.25">
      <c r="A82" s="59">
        <v>60</v>
      </c>
      <c r="B82" s="76" t="s">
        <v>46</v>
      </c>
      <c r="C82" s="77"/>
      <c r="D82" s="78" t="s">
        <v>46</v>
      </c>
      <c r="E82" s="6"/>
      <c r="F82" s="60" t="str">
        <f t="shared" si="13"/>
        <v/>
      </c>
      <c r="G82" s="60" t="str">
        <f t="shared" si="21"/>
        <v/>
      </c>
      <c r="H82" s="61" t="str">
        <f t="shared" si="14"/>
        <v/>
      </c>
      <c r="I82" s="62" t="str" cm="1">
        <f t="array" ref="I82">IF($F$6*$F$7&lt;A82,"",IF(AND(B82="Ja",$F$10="Ja"),INDEX($R$12:$Y$12,,MATCH($O$4,$R$11:$X$11,1)),""))</f>
        <v/>
      </c>
      <c r="J82" s="62" t="str">
        <f t="shared" si="15"/>
        <v/>
      </c>
      <c r="K82" s="63" t="str">
        <f t="shared" si="16"/>
        <v/>
      </c>
      <c r="L82" s="64" t="str">
        <f t="shared" si="17"/>
        <v/>
      </c>
      <c r="M82" s="65" t="str">
        <f t="shared" si="18"/>
        <v/>
      </c>
      <c r="N82" s="65" t="str">
        <f t="shared" si="19"/>
        <v/>
      </c>
      <c r="O82" s="87" t="str">
        <f t="shared" si="20"/>
        <v/>
      </c>
      <c r="P82" s="66"/>
      <c r="Q82" s="66"/>
      <c r="R82" s="66"/>
      <c r="S82" s="66"/>
      <c r="T82" s="66"/>
      <c r="U82" s="66"/>
      <c r="V82" s="66"/>
      <c r="W82" s="66"/>
      <c r="X82" s="66"/>
      <c r="Y82" s="66"/>
      <c r="Z82" s="66"/>
    </row>
    <row r="83" spans="1:26" ht="15" hidden="1" customHeight="1" outlineLevel="1" x14ac:dyDescent="0.25">
      <c r="A83" s="59">
        <v>61</v>
      </c>
      <c r="B83" s="76" t="s">
        <v>46</v>
      </c>
      <c r="C83" s="77"/>
      <c r="D83" s="78" t="s">
        <v>46</v>
      </c>
      <c r="E83" s="6"/>
      <c r="F83" s="60" t="str">
        <f t="shared" si="13"/>
        <v/>
      </c>
      <c r="G83" s="60" t="str">
        <f t="shared" si="21"/>
        <v/>
      </c>
      <c r="H83" s="61" t="str">
        <f t="shared" si="14"/>
        <v/>
      </c>
      <c r="I83" s="62" t="str" cm="1">
        <f t="array" ref="I83">IF($F$6*$F$7&lt;A83,"",IF(AND(B83="Ja",$F$10="Ja"),INDEX($R$12:$Y$12,,MATCH($O$4,$R$11:$X$11,1)),""))</f>
        <v/>
      </c>
      <c r="J83" s="62" t="str">
        <f t="shared" si="15"/>
        <v/>
      </c>
      <c r="K83" s="63" t="str">
        <f t="shared" si="16"/>
        <v/>
      </c>
      <c r="L83" s="64" t="str">
        <f t="shared" si="17"/>
        <v/>
      </c>
      <c r="M83" s="65" t="str">
        <f t="shared" si="18"/>
        <v/>
      </c>
      <c r="N83" s="65" t="str">
        <f t="shared" si="19"/>
        <v/>
      </c>
      <c r="O83" s="87" t="str">
        <f t="shared" si="20"/>
        <v/>
      </c>
      <c r="P83" s="66"/>
      <c r="Q83" s="66"/>
      <c r="R83" s="66"/>
      <c r="S83" s="66"/>
      <c r="T83" s="66"/>
      <c r="U83" s="66"/>
      <c r="V83" s="66"/>
      <c r="W83" s="66"/>
      <c r="X83" s="66"/>
      <c r="Y83" s="66"/>
      <c r="Z83" s="66"/>
    </row>
    <row r="84" spans="1:26" ht="15" hidden="1" customHeight="1" outlineLevel="1" x14ac:dyDescent="0.25">
      <c r="A84" s="59">
        <v>62</v>
      </c>
      <c r="B84" s="76" t="s">
        <v>46</v>
      </c>
      <c r="C84" s="77"/>
      <c r="D84" s="78" t="s">
        <v>46</v>
      </c>
      <c r="E84" s="6"/>
      <c r="F84" s="60" t="str">
        <f t="shared" si="13"/>
        <v/>
      </c>
      <c r="G84" s="60" t="str">
        <f t="shared" si="21"/>
        <v/>
      </c>
      <c r="H84" s="61" t="str">
        <f t="shared" si="14"/>
        <v/>
      </c>
      <c r="I84" s="62" t="str" cm="1">
        <f t="array" ref="I84">IF($F$6*$F$7&lt;A84,"",IF(AND(B84="Ja",$F$10="Ja"),INDEX($R$12:$Y$12,,MATCH($O$4,$R$11:$X$11,1)),""))</f>
        <v/>
      </c>
      <c r="J84" s="62" t="str">
        <f t="shared" si="15"/>
        <v/>
      </c>
      <c r="K84" s="63" t="str">
        <f t="shared" si="16"/>
        <v/>
      </c>
      <c r="L84" s="64" t="str">
        <f t="shared" si="17"/>
        <v/>
      </c>
      <c r="M84" s="65" t="str">
        <f t="shared" si="18"/>
        <v/>
      </c>
      <c r="N84" s="65" t="str">
        <f t="shared" si="19"/>
        <v/>
      </c>
      <c r="O84" s="87" t="str">
        <f t="shared" si="20"/>
        <v/>
      </c>
      <c r="P84" s="66"/>
      <c r="Q84" s="66"/>
      <c r="R84" s="66"/>
      <c r="S84" s="66"/>
      <c r="T84" s="66"/>
      <c r="U84" s="66"/>
      <c r="V84" s="66"/>
      <c r="W84" s="66"/>
      <c r="X84" s="66"/>
      <c r="Y84" s="66"/>
      <c r="Z84" s="66"/>
    </row>
    <row r="85" spans="1:26" ht="15" hidden="1" customHeight="1" outlineLevel="1" x14ac:dyDescent="0.25">
      <c r="A85" s="59">
        <v>63</v>
      </c>
      <c r="B85" s="76" t="s">
        <v>46</v>
      </c>
      <c r="C85" s="77"/>
      <c r="D85" s="78" t="s">
        <v>46</v>
      </c>
      <c r="E85" s="6"/>
      <c r="F85" s="60" t="str">
        <f t="shared" si="13"/>
        <v/>
      </c>
      <c r="G85" s="60" t="str">
        <f t="shared" si="21"/>
        <v/>
      </c>
      <c r="H85" s="61" t="str">
        <f t="shared" si="14"/>
        <v/>
      </c>
      <c r="I85" s="62" t="str" cm="1">
        <f t="array" ref="I85">IF($F$6*$F$7&lt;A85,"",IF(AND(B85="Ja",$F$10="Ja"),INDEX($R$12:$Y$12,,MATCH($O$4,$R$11:$X$11,1)),""))</f>
        <v/>
      </c>
      <c r="J85" s="62" t="str">
        <f t="shared" si="15"/>
        <v/>
      </c>
      <c r="K85" s="63" t="str">
        <f t="shared" si="16"/>
        <v/>
      </c>
      <c r="L85" s="64" t="str">
        <f t="shared" si="17"/>
        <v/>
      </c>
      <c r="M85" s="65" t="str">
        <f t="shared" si="18"/>
        <v/>
      </c>
      <c r="N85" s="65" t="str">
        <f t="shared" si="19"/>
        <v/>
      </c>
      <c r="O85" s="87" t="str">
        <f t="shared" si="20"/>
        <v/>
      </c>
      <c r="P85" s="66"/>
      <c r="Q85" s="66"/>
      <c r="R85" s="66"/>
      <c r="S85" s="66"/>
      <c r="T85" s="66"/>
      <c r="U85" s="66"/>
      <c r="V85" s="66"/>
      <c r="W85" s="66"/>
      <c r="X85" s="66"/>
      <c r="Y85" s="66"/>
      <c r="Z85" s="66"/>
    </row>
    <row r="86" spans="1:26" ht="15" hidden="1" customHeight="1" outlineLevel="1" x14ac:dyDescent="0.25">
      <c r="A86" s="59">
        <v>64</v>
      </c>
      <c r="B86" s="76" t="s">
        <v>46</v>
      </c>
      <c r="C86" s="77"/>
      <c r="D86" s="78" t="s">
        <v>46</v>
      </c>
      <c r="E86" s="6"/>
      <c r="F86" s="60" t="str">
        <f t="shared" si="13"/>
        <v/>
      </c>
      <c r="G86" s="60" t="str">
        <f t="shared" si="21"/>
        <v/>
      </c>
      <c r="H86" s="61" t="str">
        <f t="shared" si="14"/>
        <v/>
      </c>
      <c r="I86" s="62" t="str" cm="1">
        <f t="array" ref="I86">IF($F$6*$F$7&lt;A86,"",IF(AND(B86="Ja",$F$10="Ja"),INDEX($R$12:$Y$12,,MATCH($O$4,$R$11:$X$11,1)),""))</f>
        <v/>
      </c>
      <c r="J86" s="62" t="str">
        <f t="shared" si="15"/>
        <v/>
      </c>
      <c r="K86" s="63" t="str">
        <f t="shared" si="16"/>
        <v/>
      </c>
      <c r="L86" s="64" t="str">
        <f t="shared" si="17"/>
        <v/>
      </c>
      <c r="M86" s="65" t="str">
        <f t="shared" si="18"/>
        <v/>
      </c>
      <c r="N86" s="65" t="str">
        <f t="shared" si="19"/>
        <v/>
      </c>
      <c r="O86" s="87" t="str">
        <f t="shared" si="20"/>
        <v/>
      </c>
      <c r="P86" s="66"/>
      <c r="Q86" s="66"/>
      <c r="R86" s="66"/>
      <c r="S86" s="66"/>
      <c r="T86" s="66"/>
      <c r="U86" s="66"/>
      <c r="V86" s="66"/>
      <c r="W86" s="66"/>
      <c r="X86" s="66"/>
      <c r="Y86" s="66"/>
      <c r="Z86" s="66"/>
    </row>
    <row r="87" spans="1:26" ht="15" hidden="1" customHeight="1" outlineLevel="1" x14ac:dyDescent="0.25">
      <c r="A87" s="59">
        <v>65</v>
      </c>
      <c r="B87" s="76" t="s">
        <v>46</v>
      </c>
      <c r="C87" s="77"/>
      <c r="D87" s="78" t="s">
        <v>46</v>
      </c>
      <c r="E87" s="6"/>
      <c r="F87" s="60" t="str">
        <f t="shared" si="13"/>
        <v/>
      </c>
      <c r="G87" s="60" t="str">
        <f t="shared" si="21"/>
        <v/>
      </c>
      <c r="H87" s="61" t="str">
        <f t="shared" si="14"/>
        <v/>
      </c>
      <c r="I87" s="62" t="str" cm="1">
        <f t="array" ref="I87">IF($F$6*$F$7&lt;A87,"",IF(AND(B87="Ja",$F$10="Ja"),INDEX($R$12:$Y$12,,MATCH($O$4,$R$11:$X$11,1)),""))</f>
        <v/>
      </c>
      <c r="J87" s="62" t="str">
        <f t="shared" si="15"/>
        <v/>
      </c>
      <c r="K87" s="63" t="str">
        <f t="shared" si="16"/>
        <v/>
      </c>
      <c r="L87" s="64" t="str">
        <f t="shared" si="17"/>
        <v/>
      </c>
      <c r="M87" s="65" t="str">
        <f t="shared" si="18"/>
        <v/>
      </c>
      <c r="N87" s="65" t="str">
        <f t="shared" si="19"/>
        <v/>
      </c>
      <c r="O87" s="87" t="str">
        <f t="shared" si="20"/>
        <v/>
      </c>
      <c r="P87" s="66"/>
      <c r="Q87" s="66"/>
      <c r="R87" s="66"/>
      <c r="S87" s="66"/>
      <c r="T87" s="66"/>
      <c r="U87" s="66"/>
      <c r="V87" s="66"/>
      <c r="W87" s="66"/>
      <c r="X87" s="66"/>
      <c r="Y87" s="66"/>
      <c r="Z87" s="66"/>
    </row>
    <row r="88" spans="1:26" ht="15" hidden="1" customHeight="1" outlineLevel="1" x14ac:dyDescent="0.25">
      <c r="A88" s="59">
        <v>66</v>
      </c>
      <c r="B88" s="76" t="s">
        <v>46</v>
      </c>
      <c r="C88" s="77"/>
      <c r="D88" s="78" t="s">
        <v>46</v>
      </c>
      <c r="E88" s="6"/>
      <c r="F88" s="60" t="str">
        <f t="shared" ref="F88:F147" si="22">IF($F$6*$F$7&lt;A88,"",IFERROR($O$2*MIN(1/ROUND($F$6*$F$7,0),1),""))</f>
        <v/>
      </c>
      <c r="G88" s="60" t="str">
        <f t="shared" si="21"/>
        <v/>
      </c>
      <c r="H88" s="61" t="str">
        <f t="shared" ref="H88:H147" si="23">IF($F$6*$F$7&lt;A88,"",IF(AND($F$2="Wärmepumpe",$O$4&gt;=DATE(2027,1,1)),0.15,0.3))</f>
        <v/>
      </c>
      <c r="I88" s="62" t="str" cm="1">
        <f t="array" ref="I88">IF($F$6*$F$7&lt;A88,"",IF(AND(B88="Ja",$F$10="Ja"),INDEX($R$12:$Y$12,,MATCH($O$4,$R$11:$X$11,1)),""))</f>
        <v/>
      </c>
      <c r="J88" s="62" t="str">
        <f t="shared" ref="J88:J147" si="24">IF($F$6*$F$7&lt;A88,"",IF(D88&lt;&gt;"",IF(B88="Ja",
IF(OR(AND(C88="Ja",D88="über 60.000 €"),AND(C88="Nein",D88="50.001 bis 60.000 €")),0,
IF(OR(AND(C88="Ja",D88="50.001 bis 60.000 €"),AND(C88="Nein",D88="40.001 bis 50.000 €")),0.1,
IF(OR(AND(C88="Ja",D88="40.001 bis 50.000 €"),AND(C88="Nein",D88="30.001 bis 40.000 €")),0.3,
IF(OR(AND(C88="Ja",D88="30.001 bis 40.000 €"),D88="bis 30.000 €"),0.4,"")))),""),""))</f>
        <v/>
      </c>
      <c r="K88" s="63" t="str">
        <f t="shared" ref="K88:K147" si="25">IF($F$6*$F$7&lt;A88,"",IF(AND($F$2="Wärmepumpe",$F$8="Ja",$O$4&gt;=DATE(2027,1,1)),0.15,0))</f>
        <v/>
      </c>
      <c r="L88" s="64" t="str">
        <f t="shared" ref="L88:L147" si="26">IF($F$6*$F$7&lt;A88,"",MIN(SUM(H88:K88),IF(J88=0.4,0.8,0.7)))</f>
        <v/>
      </c>
      <c r="M88" s="65" t="str">
        <f t="shared" ref="M88:M147" si="27">IF($F$6*$F$7&lt;A88,"",SUM(I88:K88)*G88)</f>
        <v/>
      </c>
      <c r="N88" s="65" t="str">
        <f t="shared" ref="N88:N147" si="28">IF($F$6*$F$7&lt;A88,"",MIN($O$2,$F$3)/($F$6*$F$7)*H88+M88)</f>
        <v/>
      </c>
      <c r="O88" s="87" t="str">
        <f t="shared" ref="O88:O147" si="29">IF($F$6*$F$7&lt;A88,"",$F$3*IF($F$11="Nein",1/($F$6*$F$7),E88/IF($E$13="%",100,IF($E$13="10.000stel",10000,1000)))-N88)</f>
        <v/>
      </c>
      <c r="P88" s="66"/>
      <c r="Q88" s="66"/>
      <c r="R88" s="66"/>
      <c r="S88" s="66"/>
      <c r="T88" s="66"/>
      <c r="U88" s="66"/>
      <c r="V88" s="66"/>
      <c r="W88" s="66"/>
      <c r="X88" s="66"/>
      <c r="Y88" s="66"/>
      <c r="Z88" s="66"/>
    </row>
    <row r="89" spans="1:26" ht="15" hidden="1" customHeight="1" outlineLevel="1" x14ac:dyDescent="0.25">
      <c r="A89" s="59">
        <v>67</v>
      </c>
      <c r="B89" s="76" t="s">
        <v>46</v>
      </c>
      <c r="C89" s="77"/>
      <c r="D89" s="78" t="s">
        <v>46</v>
      </c>
      <c r="E89" s="6"/>
      <c r="F89" s="60" t="str">
        <f t="shared" si="22"/>
        <v/>
      </c>
      <c r="G89" s="60" t="str">
        <f t="shared" ref="G89:G147" si="30">IFERROR(IF($F$6*$F$7&lt;A89,"",MIN(F89,MIN($F$3,$F$22)*IF($F$11="Nein",1/($F$6*$F$7),MIN(1/($F$6*$F$7),E89/IF($E$13="%",100,IF($E$13="10.000stel",10000,1000)))))),"")</f>
        <v/>
      </c>
      <c r="H89" s="61" t="str">
        <f t="shared" si="23"/>
        <v/>
      </c>
      <c r="I89" s="62" t="str" cm="1">
        <f t="array" ref="I89">IF($F$6*$F$7&lt;A89,"",IF(AND(B89="Ja",$F$10="Ja"),INDEX($R$12:$Y$12,,MATCH($O$4,$R$11:$X$11,1)),""))</f>
        <v/>
      </c>
      <c r="J89" s="62" t="str">
        <f t="shared" si="24"/>
        <v/>
      </c>
      <c r="K89" s="63" t="str">
        <f t="shared" si="25"/>
        <v/>
      </c>
      <c r="L89" s="64" t="str">
        <f t="shared" si="26"/>
        <v/>
      </c>
      <c r="M89" s="65" t="str">
        <f t="shared" si="27"/>
        <v/>
      </c>
      <c r="N89" s="65" t="str">
        <f t="shared" si="28"/>
        <v/>
      </c>
      <c r="O89" s="87" t="str">
        <f t="shared" si="29"/>
        <v/>
      </c>
      <c r="P89" s="66"/>
      <c r="Q89" s="66"/>
      <c r="R89" s="66"/>
      <c r="S89" s="66"/>
      <c r="T89" s="66"/>
      <c r="U89" s="66"/>
      <c r="V89" s="66"/>
      <c r="W89" s="66"/>
      <c r="X89" s="66"/>
      <c r="Y89" s="66"/>
      <c r="Z89" s="66"/>
    </row>
    <row r="90" spans="1:26" ht="15" hidden="1" customHeight="1" outlineLevel="1" x14ac:dyDescent="0.25">
      <c r="A90" s="59">
        <v>68</v>
      </c>
      <c r="B90" s="76" t="s">
        <v>46</v>
      </c>
      <c r="C90" s="77"/>
      <c r="D90" s="78" t="s">
        <v>46</v>
      </c>
      <c r="E90" s="6"/>
      <c r="F90" s="60" t="str">
        <f t="shared" si="22"/>
        <v/>
      </c>
      <c r="G90" s="60" t="str">
        <f t="shared" si="30"/>
        <v/>
      </c>
      <c r="H90" s="61" t="str">
        <f t="shared" si="23"/>
        <v/>
      </c>
      <c r="I90" s="62" t="str" cm="1">
        <f t="array" ref="I90">IF($F$6*$F$7&lt;A90,"",IF(AND(B90="Ja",$F$10="Ja"),INDEX($R$12:$Y$12,,MATCH($O$4,$R$11:$X$11,1)),""))</f>
        <v/>
      </c>
      <c r="J90" s="62" t="str">
        <f t="shared" si="24"/>
        <v/>
      </c>
      <c r="K90" s="63" t="str">
        <f t="shared" si="25"/>
        <v/>
      </c>
      <c r="L90" s="64" t="str">
        <f t="shared" si="26"/>
        <v/>
      </c>
      <c r="M90" s="65" t="str">
        <f t="shared" si="27"/>
        <v/>
      </c>
      <c r="N90" s="65" t="str">
        <f t="shared" si="28"/>
        <v/>
      </c>
      <c r="O90" s="87" t="str">
        <f t="shared" si="29"/>
        <v/>
      </c>
      <c r="P90" s="66"/>
      <c r="Q90" s="66"/>
      <c r="R90" s="66"/>
      <c r="S90" s="66"/>
      <c r="T90" s="66"/>
      <c r="U90" s="66"/>
      <c r="V90" s="66"/>
      <c r="W90" s="66"/>
      <c r="X90" s="66"/>
      <c r="Y90" s="66"/>
      <c r="Z90" s="66"/>
    </row>
    <row r="91" spans="1:26" ht="15" hidden="1" customHeight="1" outlineLevel="1" x14ac:dyDescent="0.25">
      <c r="A91" s="59">
        <v>69</v>
      </c>
      <c r="B91" s="76" t="s">
        <v>46</v>
      </c>
      <c r="C91" s="77"/>
      <c r="D91" s="78" t="s">
        <v>46</v>
      </c>
      <c r="E91" s="6"/>
      <c r="F91" s="60" t="str">
        <f t="shared" si="22"/>
        <v/>
      </c>
      <c r="G91" s="60" t="str">
        <f t="shared" si="30"/>
        <v/>
      </c>
      <c r="H91" s="61" t="str">
        <f t="shared" si="23"/>
        <v/>
      </c>
      <c r="I91" s="62" t="str" cm="1">
        <f t="array" ref="I91">IF($F$6*$F$7&lt;A91,"",IF(AND(B91="Ja",$F$10="Ja"),INDEX($R$12:$Y$12,,MATCH($O$4,$R$11:$X$11,1)),""))</f>
        <v/>
      </c>
      <c r="J91" s="62" t="str">
        <f t="shared" si="24"/>
        <v/>
      </c>
      <c r="K91" s="63" t="str">
        <f t="shared" si="25"/>
        <v/>
      </c>
      <c r="L91" s="64" t="str">
        <f t="shared" si="26"/>
        <v/>
      </c>
      <c r="M91" s="65" t="str">
        <f t="shared" si="27"/>
        <v/>
      </c>
      <c r="N91" s="65" t="str">
        <f t="shared" si="28"/>
        <v/>
      </c>
      <c r="O91" s="87" t="str">
        <f t="shared" si="29"/>
        <v/>
      </c>
      <c r="P91" s="66"/>
      <c r="Q91" s="66"/>
      <c r="R91" s="66"/>
      <c r="S91" s="66"/>
      <c r="T91" s="66"/>
      <c r="U91" s="66"/>
      <c r="V91" s="66"/>
      <c r="W91" s="66"/>
      <c r="X91" s="66"/>
      <c r="Y91" s="66"/>
      <c r="Z91" s="66"/>
    </row>
    <row r="92" spans="1:26" ht="15" hidden="1" customHeight="1" outlineLevel="1" x14ac:dyDescent="0.25">
      <c r="A92" s="59">
        <v>70</v>
      </c>
      <c r="B92" s="76" t="s">
        <v>46</v>
      </c>
      <c r="C92" s="77"/>
      <c r="D92" s="78" t="s">
        <v>46</v>
      </c>
      <c r="E92" s="6"/>
      <c r="F92" s="60" t="str">
        <f t="shared" si="22"/>
        <v/>
      </c>
      <c r="G92" s="60" t="str">
        <f t="shared" si="30"/>
        <v/>
      </c>
      <c r="H92" s="61" t="str">
        <f t="shared" si="23"/>
        <v/>
      </c>
      <c r="I92" s="62" t="str" cm="1">
        <f t="array" ref="I92">IF($F$6*$F$7&lt;A92,"",IF(AND(B92="Ja",$F$10="Ja"),INDEX($R$12:$Y$12,,MATCH($O$4,$R$11:$X$11,1)),""))</f>
        <v/>
      </c>
      <c r="J92" s="62" t="str">
        <f t="shared" si="24"/>
        <v/>
      </c>
      <c r="K92" s="63" t="str">
        <f t="shared" si="25"/>
        <v/>
      </c>
      <c r="L92" s="64" t="str">
        <f t="shared" si="26"/>
        <v/>
      </c>
      <c r="M92" s="65" t="str">
        <f t="shared" si="27"/>
        <v/>
      </c>
      <c r="N92" s="65" t="str">
        <f t="shared" si="28"/>
        <v/>
      </c>
      <c r="O92" s="87" t="str">
        <f t="shared" si="29"/>
        <v/>
      </c>
      <c r="P92" s="66"/>
      <c r="Q92" s="66"/>
      <c r="R92" s="66"/>
      <c r="S92" s="66"/>
      <c r="T92" s="66"/>
      <c r="U92" s="66"/>
      <c r="V92" s="66"/>
      <c r="W92" s="66"/>
      <c r="X92" s="66"/>
      <c r="Y92" s="66"/>
      <c r="Z92" s="66"/>
    </row>
    <row r="93" spans="1:26" ht="15" hidden="1" customHeight="1" outlineLevel="1" x14ac:dyDescent="0.25">
      <c r="A93" s="59">
        <v>71</v>
      </c>
      <c r="B93" s="76" t="s">
        <v>46</v>
      </c>
      <c r="C93" s="77"/>
      <c r="D93" s="78" t="s">
        <v>46</v>
      </c>
      <c r="E93" s="6"/>
      <c r="F93" s="60" t="str">
        <f t="shared" si="22"/>
        <v/>
      </c>
      <c r="G93" s="60" t="str">
        <f t="shared" si="30"/>
        <v/>
      </c>
      <c r="H93" s="61" t="str">
        <f t="shared" si="23"/>
        <v/>
      </c>
      <c r="I93" s="62" t="str" cm="1">
        <f t="array" ref="I93">IF($F$6*$F$7&lt;A93,"",IF(AND(B93="Ja",$F$10="Ja"),INDEX($R$12:$Y$12,,MATCH($O$4,$R$11:$X$11,1)),""))</f>
        <v/>
      </c>
      <c r="J93" s="62" t="str">
        <f t="shared" si="24"/>
        <v/>
      </c>
      <c r="K93" s="63" t="str">
        <f t="shared" si="25"/>
        <v/>
      </c>
      <c r="L93" s="64" t="str">
        <f t="shared" si="26"/>
        <v/>
      </c>
      <c r="M93" s="65" t="str">
        <f t="shared" si="27"/>
        <v/>
      </c>
      <c r="N93" s="65" t="str">
        <f t="shared" si="28"/>
        <v/>
      </c>
      <c r="O93" s="87" t="str">
        <f t="shared" si="29"/>
        <v/>
      </c>
      <c r="P93" s="66"/>
      <c r="Q93" s="66"/>
      <c r="R93" s="66"/>
      <c r="S93" s="66"/>
      <c r="T93" s="66"/>
      <c r="U93" s="66"/>
      <c r="V93" s="66"/>
      <c r="W93" s="66"/>
      <c r="X93" s="66"/>
      <c r="Y93" s="66"/>
      <c r="Z93" s="66"/>
    </row>
    <row r="94" spans="1:26" ht="15" hidden="1" customHeight="1" outlineLevel="1" x14ac:dyDescent="0.25">
      <c r="A94" s="59">
        <v>72</v>
      </c>
      <c r="B94" s="76" t="s">
        <v>46</v>
      </c>
      <c r="C94" s="77"/>
      <c r="D94" s="78" t="s">
        <v>46</v>
      </c>
      <c r="E94" s="6"/>
      <c r="F94" s="60" t="str">
        <f t="shared" si="22"/>
        <v/>
      </c>
      <c r="G94" s="60" t="str">
        <f t="shared" si="30"/>
        <v/>
      </c>
      <c r="H94" s="61" t="str">
        <f t="shared" si="23"/>
        <v/>
      </c>
      <c r="I94" s="62" t="str" cm="1">
        <f t="array" ref="I94">IF($F$6*$F$7&lt;A94,"",IF(AND(B94="Ja",$F$10="Ja"),INDEX($R$12:$Y$12,,MATCH($O$4,$R$11:$X$11,1)),""))</f>
        <v/>
      </c>
      <c r="J94" s="62" t="str">
        <f t="shared" si="24"/>
        <v/>
      </c>
      <c r="K94" s="63" t="str">
        <f t="shared" si="25"/>
        <v/>
      </c>
      <c r="L94" s="64" t="str">
        <f t="shared" si="26"/>
        <v/>
      </c>
      <c r="M94" s="65" t="str">
        <f t="shared" si="27"/>
        <v/>
      </c>
      <c r="N94" s="65" t="str">
        <f t="shared" si="28"/>
        <v/>
      </c>
      <c r="O94" s="87" t="str">
        <f t="shared" si="29"/>
        <v/>
      </c>
      <c r="P94" s="66"/>
      <c r="Q94" s="66"/>
      <c r="R94" s="66"/>
      <c r="S94" s="66"/>
      <c r="T94" s="66"/>
      <c r="U94" s="66"/>
      <c r="V94" s="66"/>
      <c r="W94" s="66"/>
      <c r="X94" s="66"/>
      <c r="Y94" s="66"/>
      <c r="Z94" s="66"/>
    </row>
    <row r="95" spans="1:26" ht="15" hidden="1" customHeight="1" outlineLevel="1" x14ac:dyDescent="0.25">
      <c r="A95" s="59">
        <v>73</v>
      </c>
      <c r="B95" s="76" t="s">
        <v>46</v>
      </c>
      <c r="C95" s="77"/>
      <c r="D95" s="78" t="s">
        <v>46</v>
      </c>
      <c r="E95" s="6"/>
      <c r="F95" s="60" t="str">
        <f t="shared" si="22"/>
        <v/>
      </c>
      <c r="G95" s="60" t="str">
        <f t="shared" si="30"/>
        <v/>
      </c>
      <c r="H95" s="61" t="str">
        <f t="shared" si="23"/>
        <v/>
      </c>
      <c r="I95" s="62" t="str" cm="1">
        <f t="array" ref="I95">IF($F$6*$F$7&lt;A95,"",IF(AND(B95="Ja",$F$10="Ja"),INDEX($R$12:$Y$12,,MATCH($O$4,$R$11:$X$11,1)),""))</f>
        <v/>
      </c>
      <c r="J95" s="62" t="str">
        <f t="shared" si="24"/>
        <v/>
      </c>
      <c r="K95" s="63" t="str">
        <f t="shared" si="25"/>
        <v/>
      </c>
      <c r="L95" s="64" t="str">
        <f t="shared" si="26"/>
        <v/>
      </c>
      <c r="M95" s="65" t="str">
        <f t="shared" si="27"/>
        <v/>
      </c>
      <c r="N95" s="65" t="str">
        <f t="shared" si="28"/>
        <v/>
      </c>
      <c r="O95" s="87" t="str">
        <f t="shared" si="29"/>
        <v/>
      </c>
      <c r="P95" s="66"/>
      <c r="Q95" s="66"/>
      <c r="R95" s="66"/>
      <c r="S95" s="66"/>
      <c r="T95" s="66"/>
      <c r="U95" s="66"/>
      <c r="V95" s="66"/>
      <c r="W95" s="66"/>
      <c r="X95" s="66"/>
      <c r="Y95" s="66"/>
      <c r="Z95" s="66"/>
    </row>
    <row r="96" spans="1:26" ht="15" hidden="1" customHeight="1" outlineLevel="1" x14ac:dyDescent="0.25">
      <c r="A96" s="59">
        <v>74</v>
      </c>
      <c r="B96" s="76" t="s">
        <v>46</v>
      </c>
      <c r="C96" s="77"/>
      <c r="D96" s="78" t="s">
        <v>46</v>
      </c>
      <c r="E96" s="6"/>
      <c r="F96" s="60" t="str">
        <f t="shared" si="22"/>
        <v/>
      </c>
      <c r="G96" s="60" t="str">
        <f t="shared" si="30"/>
        <v/>
      </c>
      <c r="H96" s="61" t="str">
        <f t="shared" si="23"/>
        <v/>
      </c>
      <c r="I96" s="62" t="str" cm="1">
        <f t="array" ref="I96">IF($F$6*$F$7&lt;A96,"",IF(AND(B96="Ja",$F$10="Ja"),INDEX($R$12:$Y$12,,MATCH($O$4,$R$11:$X$11,1)),""))</f>
        <v/>
      </c>
      <c r="J96" s="62" t="str">
        <f t="shared" si="24"/>
        <v/>
      </c>
      <c r="K96" s="63" t="str">
        <f t="shared" si="25"/>
        <v/>
      </c>
      <c r="L96" s="64" t="str">
        <f t="shared" si="26"/>
        <v/>
      </c>
      <c r="M96" s="65" t="str">
        <f t="shared" si="27"/>
        <v/>
      </c>
      <c r="N96" s="65" t="str">
        <f t="shared" si="28"/>
        <v/>
      </c>
      <c r="O96" s="87" t="str">
        <f t="shared" si="29"/>
        <v/>
      </c>
      <c r="P96" s="66"/>
      <c r="Q96" s="66"/>
      <c r="R96" s="66"/>
      <c r="S96" s="66"/>
      <c r="T96" s="66"/>
      <c r="U96" s="66"/>
      <c r="V96" s="66"/>
      <c r="W96" s="66"/>
      <c r="X96" s="66"/>
      <c r="Y96" s="66"/>
      <c r="Z96" s="66"/>
    </row>
    <row r="97" spans="1:26" ht="15" hidden="1" customHeight="1" outlineLevel="1" x14ac:dyDescent="0.25">
      <c r="A97" s="59">
        <v>75</v>
      </c>
      <c r="B97" s="76" t="s">
        <v>46</v>
      </c>
      <c r="C97" s="77"/>
      <c r="D97" s="78" t="s">
        <v>46</v>
      </c>
      <c r="E97" s="6"/>
      <c r="F97" s="60" t="str">
        <f t="shared" si="22"/>
        <v/>
      </c>
      <c r="G97" s="60" t="str">
        <f t="shared" si="30"/>
        <v/>
      </c>
      <c r="H97" s="61" t="str">
        <f t="shared" si="23"/>
        <v/>
      </c>
      <c r="I97" s="62" t="str" cm="1">
        <f t="array" ref="I97">IF($F$6*$F$7&lt;A97,"",IF(AND(B97="Ja",$F$10="Ja"),INDEX($R$12:$Y$12,,MATCH($O$4,$R$11:$X$11,1)),""))</f>
        <v/>
      </c>
      <c r="J97" s="62" t="str">
        <f t="shared" si="24"/>
        <v/>
      </c>
      <c r="K97" s="63" t="str">
        <f t="shared" si="25"/>
        <v/>
      </c>
      <c r="L97" s="64" t="str">
        <f t="shared" si="26"/>
        <v/>
      </c>
      <c r="M97" s="65" t="str">
        <f t="shared" si="27"/>
        <v/>
      </c>
      <c r="N97" s="65" t="str">
        <f t="shared" si="28"/>
        <v/>
      </c>
      <c r="O97" s="87" t="str">
        <f t="shared" si="29"/>
        <v/>
      </c>
      <c r="P97" s="66"/>
      <c r="Q97" s="66"/>
      <c r="R97" s="66"/>
      <c r="S97" s="66"/>
      <c r="T97" s="66"/>
      <c r="U97" s="66"/>
      <c r="V97" s="66"/>
      <c r="W97" s="66"/>
      <c r="X97" s="66"/>
      <c r="Y97" s="66"/>
      <c r="Z97" s="66"/>
    </row>
    <row r="98" spans="1:26" ht="15" hidden="1" customHeight="1" outlineLevel="1" x14ac:dyDescent="0.25">
      <c r="A98" s="59">
        <v>76</v>
      </c>
      <c r="B98" s="76" t="s">
        <v>46</v>
      </c>
      <c r="C98" s="77"/>
      <c r="D98" s="78" t="s">
        <v>46</v>
      </c>
      <c r="E98" s="6"/>
      <c r="F98" s="60" t="str">
        <f t="shared" si="22"/>
        <v/>
      </c>
      <c r="G98" s="60" t="str">
        <f t="shared" si="30"/>
        <v/>
      </c>
      <c r="H98" s="61" t="str">
        <f t="shared" si="23"/>
        <v/>
      </c>
      <c r="I98" s="62" t="str" cm="1">
        <f t="array" ref="I98">IF($F$6*$F$7&lt;A98,"",IF(AND(B98="Ja",$F$10="Ja"),INDEX($R$12:$Y$12,,MATCH($O$4,$R$11:$X$11,1)),""))</f>
        <v/>
      </c>
      <c r="J98" s="62" t="str">
        <f t="shared" si="24"/>
        <v/>
      </c>
      <c r="K98" s="63" t="str">
        <f t="shared" si="25"/>
        <v/>
      </c>
      <c r="L98" s="64" t="str">
        <f t="shared" si="26"/>
        <v/>
      </c>
      <c r="M98" s="65" t="str">
        <f t="shared" si="27"/>
        <v/>
      </c>
      <c r="N98" s="65" t="str">
        <f t="shared" si="28"/>
        <v/>
      </c>
      <c r="O98" s="87" t="str">
        <f t="shared" si="29"/>
        <v/>
      </c>
      <c r="P98" s="66"/>
      <c r="Q98" s="66"/>
      <c r="R98" s="66"/>
      <c r="S98" s="66"/>
      <c r="T98" s="66"/>
      <c r="U98" s="66"/>
      <c r="V98" s="66"/>
      <c r="W98" s="66"/>
      <c r="X98" s="66"/>
      <c r="Y98" s="66"/>
      <c r="Z98" s="66"/>
    </row>
    <row r="99" spans="1:26" ht="15" hidden="1" customHeight="1" outlineLevel="1" x14ac:dyDescent="0.25">
      <c r="A99" s="59">
        <v>77</v>
      </c>
      <c r="B99" s="76" t="s">
        <v>46</v>
      </c>
      <c r="C99" s="77"/>
      <c r="D99" s="78" t="s">
        <v>46</v>
      </c>
      <c r="E99" s="6"/>
      <c r="F99" s="60" t="str">
        <f t="shared" si="22"/>
        <v/>
      </c>
      <c r="G99" s="60" t="str">
        <f t="shared" si="30"/>
        <v/>
      </c>
      <c r="H99" s="61" t="str">
        <f t="shared" si="23"/>
        <v/>
      </c>
      <c r="I99" s="62" t="str" cm="1">
        <f t="array" ref="I99">IF($F$6*$F$7&lt;A99,"",IF(AND(B99="Ja",$F$10="Ja"),INDEX($R$12:$Y$12,,MATCH($O$4,$R$11:$X$11,1)),""))</f>
        <v/>
      </c>
      <c r="J99" s="62" t="str">
        <f t="shared" si="24"/>
        <v/>
      </c>
      <c r="K99" s="63" t="str">
        <f t="shared" si="25"/>
        <v/>
      </c>
      <c r="L99" s="64" t="str">
        <f t="shared" si="26"/>
        <v/>
      </c>
      <c r="M99" s="65" t="str">
        <f t="shared" si="27"/>
        <v/>
      </c>
      <c r="N99" s="65" t="str">
        <f t="shared" si="28"/>
        <v/>
      </c>
      <c r="O99" s="87" t="str">
        <f t="shared" si="29"/>
        <v/>
      </c>
      <c r="P99" s="66"/>
      <c r="Q99" s="66"/>
      <c r="R99" s="66"/>
      <c r="S99" s="66"/>
      <c r="T99" s="66"/>
      <c r="U99" s="66"/>
      <c r="V99" s="66"/>
      <c r="W99" s="66"/>
      <c r="X99" s="66"/>
      <c r="Y99" s="66"/>
      <c r="Z99" s="66"/>
    </row>
    <row r="100" spans="1:26" ht="15" hidden="1" customHeight="1" outlineLevel="1" x14ac:dyDescent="0.25">
      <c r="A100" s="59">
        <v>78</v>
      </c>
      <c r="B100" s="76" t="s">
        <v>46</v>
      </c>
      <c r="C100" s="77"/>
      <c r="D100" s="78" t="s">
        <v>46</v>
      </c>
      <c r="E100" s="6"/>
      <c r="F100" s="60" t="str">
        <f t="shared" si="22"/>
        <v/>
      </c>
      <c r="G100" s="60" t="str">
        <f t="shared" si="30"/>
        <v/>
      </c>
      <c r="H100" s="61" t="str">
        <f t="shared" si="23"/>
        <v/>
      </c>
      <c r="I100" s="62" t="str" cm="1">
        <f t="array" ref="I100">IF($F$6*$F$7&lt;A100,"",IF(AND(B100="Ja",$F$10="Ja"),INDEX($R$12:$Y$12,,MATCH($O$4,$R$11:$X$11,1)),""))</f>
        <v/>
      </c>
      <c r="J100" s="62" t="str">
        <f t="shared" si="24"/>
        <v/>
      </c>
      <c r="K100" s="63" t="str">
        <f t="shared" si="25"/>
        <v/>
      </c>
      <c r="L100" s="64" t="str">
        <f t="shared" si="26"/>
        <v/>
      </c>
      <c r="M100" s="65" t="str">
        <f t="shared" si="27"/>
        <v/>
      </c>
      <c r="N100" s="65" t="str">
        <f t="shared" si="28"/>
        <v/>
      </c>
      <c r="O100" s="87" t="str">
        <f t="shared" si="29"/>
        <v/>
      </c>
      <c r="P100" s="66"/>
      <c r="Q100" s="66"/>
      <c r="R100" s="66"/>
      <c r="S100" s="66"/>
      <c r="T100" s="66"/>
      <c r="U100" s="66"/>
      <c r="V100" s="66"/>
      <c r="W100" s="66"/>
      <c r="X100" s="66"/>
      <c r="Y100" s="66"/>
      <c r="Z100" s="66"/>
    </row>
    <row r="101" spans="1:26" ht="15" hidden="1" customHeight="1" outlineLevel="1" x14ac:dyDescent="0.25">
      <c r="A101" s="59">
        <v>79</v>
      </c>
      <c r="B101" s="76" t="s">
        <v>46</v>
      </c>
      <c r="C101" s="77"/>
      <c r="D101" s="78" t="s">
        <v>46</v>
      </c>
      <c r="E101" s="6"/>
      <c r="F101" s="60" t="str">
        <f t="shared" si="22"/>
        <v/>
      </c>
      <c r="G101" s="60" t="str">
        <f t="shared" si="30"/>
        <v/>
      </c>
      <c r="H101" s="61" t="str">
        <f t="shared" si="23"/>
        <v/>
      </c>
      <c r="I101" s="62" t="str" cm="1">
        <f t="array" ref="I101">IF($F$6*$F$7&lt;A101,"",IF(AND(B101="Ja",$F$10="Ja"),INDEX($R$12:$Y$12,,MATCH($O$4,$R$11:$X$11,1)),""))</f>
        <v/>
      </c>
      <c r="J101" s="62" t="str">
        <f t="shared" si="24"/>
        <v/>
      </c>
      <c r="K101" s="63" t="str">
        <f t="shared" si="25"/>
        <v/>
      </c>
      <c r="L101" s="64" t="str">
        <f t="shared" si="26"/>
        <v/>
      </c>
      <c r="M101" s="65" t="str">
        <f t="shared" si="27"/>
        <v/>
      </c>
      <c r="N101" s="65" t="str">
        <f t="shared" si="28"/>
        <v/>
      </c>
      <c r="O101" s="87" t="str">
        <f t="shared" si="29"/>
        <v/>
      </c>
      <c r="P101" s="66"/>
      <c r="Q101" s="66"/>
      <c r="R101" s="66"/>
      <c r="S101" s="66"/>
      <c r="T101" s="66"/>
      <c r="U101" s="66"/>
      <c r="V101" s="66"/>
      <c r="W101" s="66"/>
      <c r="X101" s="66"/>
      <c r="Y101" s="66"/>
      <c r="Z101" s="66"/>
    </row>
    <row r="102" spans="1:26" ht="15" hidden="1" customHeight="1" outlineLevel="1" x14ac:dyDescent="0.25">
      <c r="A102" s="59">
        <v>80</v>
      </c>
      <c r="B102" s="76" t="s">
        <v>46</v>
      </c>
      <c r="C102" s="77"/>
      <c r="D102" s="78" t="s">
        <v>46</v>
      </c>
      <c r="E102" s="6"/>
      <c r="F102" s="60" t="str">
        <f t="shared" si="22"/>
        <v/>
      </c>
      <c r="G102" s="60" t="str">
        <f t="shared" si="30"/>
        <v/>
      </c>
      <c r="H102" s="61" t="str">
        <f t="shared" si="23"/>
        <v/>
      </c>
      <c r="I102" s="62" t="str" cm="1">
        <f t="array" ref="I102">IF($F$6*$F$7&lt;A102,"",IF(AND(B102="Ja",$F$10="Ja"),INDEX($R$12:$Y$12,,MATCH($O$4,$R$11:$X$11,1)),""))</f>
        <v/>
      </c>
      <c r="J102" s="62" t="str">
        <f t="shared" si="24"/>
        <v/>
      </c>
      <c r="K102" s="63" t="str">
        <f t="shared" si="25"/>
        <v/>
      </c>
      <c r="L102" s="64" t="str">
        <f t="shared" si="26"/>
        <v/>
      </c>
      <c r="M102" s="65" t="str">
        <f t="shared" si="27"/>
        <v/>
      </c>
      <c r="N102" s="65" t="str">
        <f t="shared" si="28"/>
        <v/>
      </c>
      <c r="O102" s="87" t="str">
        <f t="shared" si="29"/>
        <v/>
      </c>
      <c r="P102" s="66"/>
      <c r="Q102" s="66"/>
      <c r="R102" s="66"/>
      <c r="S102" s="66"/>
      <c r="T102" s="66"/>
      <c r="U102" s="66"/>
      <c r="V102" s="66"/>
      <c r="W102" s="66"/>
      <c r="X102" s="66"/>
      <c r="Y102" s="66"/>
      <c r="Z102" s="66"/>
    </row>
    <row r="103" spans="1:26" ht="15" hidden="1" customHeight="1" outlineLevel="1" x14ac:dyDescent="0.25">
      <c r="A103" s="59">
        <v>81</v>
      </c>
      <c r="B103" s="76" t="s">
        <v>46</v>
      </c>
      <c r="C103" s="77"/>
      <c r="D103" s="78" t="s">
        <v>46</v>
      </c>
      <c r="E103" s="6"/>
      <c r="F103" s="60" t="str">
        <f t="shared" si="22"/>
        <v/>
      </c>
      <c r="G103" s="60" t="str">
        <f t="shared" si="30"/>
        <v/>
      </c>
      <c r="H103" s="61" t="str">
        <f t="shared" si="23"/>
        <v/>
      </c>
      <c r="I103" s="62" t="str" cm="1">
        <f t="array" ref="I103">IF($F$6*$F$7&lt;A103,"",IF(AND(B103="Ja",$F$10="Ja"),INDEX($R$12:$Y$12,,MATCH($O$4,$R$11:$X$11,1)),""))</f>
        <v/>
      </c>
      <c r="J103" s="62" t="str">
        <f t="shared" si="24"/>
        <v/>
      </c>
      <c r="K103" s="63" t="str">
        <f t="shared" si="25"/>
        <v/>
      </c>
      <c r="L103" s="64" t="str">
        <f t="shared" si="26"/>
        <v/>
      </c>
      <c r="M103" s="65" t="str">
        <f t="shared" si="27"/>
        <v/>
      </c>
      <c r="N103" s="65" t="str">
        <f t="shared" si="28"/>
        <v/>
      </c>
      <c r="O103" s="87" t="str">
        <f t="shared" si="29"/>
        <v/>
      </c>
      <c r="P103" s="66"/>
      <c r="Q103" s="66"/>
      <c r="R103" s="66"/>
      <c r="S103" s="66"/>
      <c r="T103" s="66"/>
      <c r="U103" s="66"/>
      <c r="V103" s="66"/>
      <c r="W103" s="66"/>
      <c r="X103" s="66"/>
      <c r="Y103" s="66"/>
      <c r="Z103" s="66"/>
    </row>
    <row r="104" spans="1:26" ht="15" hidden="1" customHeight="1" outlineLevel="1" x14ac:dyDescent="0.25">
      <c r="A104" s="59">
        <v>82</v>
      </c>
      <c r="B104" s="76" t="s">
        <v>46</v>
      </c>
      <c r="C104" s="77"/>
      <c r="D104" s="78" t="s">
        <v>46</v>
      </c>
      <c r="E104" s="6"/>
      <c r="F104" s="60" t="str">
        <f t="shared" si="22"/>
        <v/>
      </c>
      <c r="G104" s="60" t="str">
        <f t="shared" si="30"/>
        <v/>
      </c>
      <c r="H104" s="61" t="str">
        <f t="shared" si="23"/>
        <v/>
      </c>
      <c r="I104" s="62" t="str" cm="1">
        <f t="array" ref="I104">IF($F$6*$F$7&lt;A104,"",IF(AND(B104="Ja",$F$10="Ja"),INDEX($R$12:$Y$12,,MATCH($O$4,$R$11:$X$11,1)),""))</f>
        <v/>
      </c>
      <c r="J104" s="62" t="str">
        <f t="shared" si="24"/>
        <v/>
      </c>
      <c r="K104" s="63" t="str">
        <f t="shared" si="25"/>
        <v/>
      </c>
      <c r="L104" s="64" t="str">
        <f t="shared" si="26"/>
        <v/>
      </c>
      <c r="M104" s="65" t="str">
        <f t="shared" si="27"/>
        <v/>
      </c>
      <c r="N104" s="65" t="str">
        <f t="shared" si="28"/>
        <v/>
      </c>
      <c r="O104" s="87" t="str">
        <f t="shared" si="29"/>
        <v/>
      </c>
      <c r="P104" s="66"/>
      <c r="Q104" s="66"/>
      <c r="R104" s="66"/>
      <c r="S104" s="66"/>
      <c r="T104" s="66"/>
      <c r="U104" s="66"/>
      <c r="V104" s="66"/>
      <c r="W104" s="66"/>
      <c r="X104" s="66"/>
      <c r="Y104" s="66"/>
      <c r="Z104" s="66"/>
    </row>
    <row r="105" spans="1:26" ht="15" hidden="1" customHeight="1" outlineLevel="1" x14ac:dyDescent="0.25">
      <c r="A105" s="59">
        <v>83</v>
      </c>
      <c r="B105" s="76" t="s">
        <v>46</v>
      </c>
      <c r="C105" s="77"/>
      <c r="D105" s="78" t="s">
        <v>46</v>
      </c>
      <c r="E105" s="6"/>
      <c r="F105" s="60" t="str">
        <f t="shared" si="22"/>
        <v/>
      </c>
      <c r="G105" s="60" t="str">
        <f t="shared" si="30"/>
        <v/>
      </c>
      <c r="H105" s="61" t="str">
        <f t="shared" si="23"/>
        <v/>
      </c>
      <c r="I105" s="62" t="str" cm="1">
        <f t="array" ref="I105">IF($F$6*$F$7&lt;A105,"",IF(AND(B105="Ja",$F$10="Ja"),INDEX($R$12:$Y$12,,MATCH($O$4,$R$11:$X$11,1)),""))</f>
        <v/>
      </c>
      <c r="J105" s="62" t="str">
        <f t="shared" si="24"/>
        <v/>
      </c>
      <c r="K105" s="63" t="str">
        <f t="shared" si="25"/>
        <v/>
      </c>
      <c r="L105" s="64" t="str">
        <f t="shared" si="26"/>
        <v/>
      </c>
      <c r="M105" s="65" t="str">
        <f t="shared" si="27"/>
        <v/>
      </c>
      <c r="N105" s="65" t="str">
        <f t="shared" si="28"/>
        <v/>
      </c>
      <c r="O105" s="87" t="str">
        <f t="shared" si="29"/>
        <v/>
      </c>
      <c r="P105" s="66"/>
      <c r="Q105" s="66"/>
      <c r="R105" s="66"/>
      <c r="S105" s="66"/>
      <c r="T105" s="66"/>
      <c r="U105" s="66"/>
      <c r="V105" s="66"/>
      <c r="W105" s="66"/>
      <c r="X105" s="66"/>
      <c r="Y105" s="66"/>
      <c r="Z105" s="66"/>
    </row>
    <row r="106" spans="1:26" ht="15" hidden="1" customHeight="1" outlineLevel="1" x14ac:dyDescent="0.25">
      <c r="A106" s="59">
        <v>84</v>
      </c>
      <c r="B106" s="76" t="s">
        <v>46</v>
      </c>
      <c r="C106" s="77"/>
      <c r="D106" s="78" t="s">
        <v>46</v>
      </c>
      <c r="E106" s="6"/>
      <c r="F106" s="60" t="str">
        <f t="shared" si="22"/>
        <v/>
      </c>
      <c r="G106" s="60" t="str">
        <f t="shared" si="30"/>
        <v/>
      </c>
      <c r="H106" s="61" t="str">
        <f t="shared" si="23"/>
        <v/>
      </c>
      <c r="I106" s="62" t="str" cm="1">
        <f t="array" ref="I106">IF($F$6*$F$7&lt;A106,"",IF(AND(B106="Ja",$F$10="Ja"),INDEX($R$12:$Y$12,,MATCH($O$4,$R$11:$X$11,1)),""))</f>
        <v/>
      </c>
      <c r="J106" s="62" t="str">
        <f t="shared" si="24"/>
        <v/>
      </c>
      <c r="K106" s="63" t="str">
        <f t="shared" si="25"/>
        <v/>
      </c>
      <c r="L106" s="64" t="str">
        <f t="shared" si="26"/>
        <v/>
      </c>
      <c r="M106" s="65" t="str">
        <f t="shared" si="27"/>
        <v/>
      </c>
      <c r="N106" s="65" t="str">
        <f t="shared" si="28"/>
        <v/>
      </c>
      <c r="O106" s="87" t="str">
        <f t="shared" si="29"/>
        <v/>
      </c>
      <c r="P106" s="66"/>
      <c r="Q106" s="66"/>
      <c r="R106" s="66"/>
      <c r="S106" s="66"/>
      <c r="T106" s="66"/>
      <c r="U106" s="66"/>
      <c r="V106" s="66"/>
      <c r="W106" s="66"/>
      <c r="X106" s="66"/>
      <c r="Y106" s="66"/>
      <c r="Z106" s="66"/>
    </row>
    <row r="107" spans="1:26" ht="15" hidden="1" customHeight="1" outlineLevel="1" x14ac:dyDescent="0.25">
      <c r="A107" s="59">
        <v>85</v>
      </c>
      <c r="B107" s="76" t="s">
        <v>46</v>
      </c>
      <c r="C107" s="77"/>
      <c r="D107" s="78" t="s">
        <v>46</v>
      </c>
      <c r="E107" s="6"/>
      <c r="F107" s="60" t="str">
        <f t="shared" si="22"/>
        <v/>
      </c>
      <c r="G107" s="60" t="str">
        <f t="shared" si="30"/>
        <v/>
      </c>
      <c r="H107" s="61" t="str">
        <f t="shared" si="23"/>
        <v/>
      </c>
      <c r="I107" s="62" t="str" cm="1">
        <f t="array" ref="I107">IF($F$6*$F$7&lt;A107,"",IF(AND(B107="Ja",$F$10="Ja"),INDEX($R$12:$Y$12,,MATCH($O$4,$R$11:$X$11,1)),""))</f>
        <v/>
      </c>
      <c r="J107" s="62" t="str">
        <f t="shared" si="24"/>
        <v/>
      </c>
      <c r="K107" s="63" t="str">
        <f t="shared" si="25"/>
        <v/>
      </c>
      <c r="L107" s="64" t="str">
        <f t="shared" si="26"/>
        <v/>
      </c>
      <c r="M107" s="65" t="str">
        <f t="shared" si="27"/>
        <v/>
      </c>
      <c r="N107" s="65" t="str">
        <f t="shared" si="28"/>
        <v/>
      </c>
      <c r="O107" s="87" t="str">
        <f t="shared" si="29"/>
        <v/>
      </c>
      <c r="P107" s="66"/>
      <c r="Q107" s="66"/>
      <c r="R107" s="66"/>
      <c r="S107" s="66"/>
      <c r="T107" s="66"/>
      <c r="U107" s="66"/>
      <c r="V107" s="66"/>
      <c r="W107" s="66"/>
      <c r="X107" s="66"/>
      <c r="Y107" s="66"/>
      <c r="Z107" s="66"/>
    </row>
    <row r="108" spans="1:26" ht="15" hidden="1" customHeight="1" outlineLevel="1" x14ac:dyDescent="0.25">
      <c r="A108" s="59">
        <v>86</v>
      </c>
      <c r="B108" s="76" t="s">
        <v>46</v>
      </c>
      <c r="C108" s="77"/>
      <c r="D108" s="78" t="s">
        <v>46</v>
      </c>
      <c r="E108" s="6"/>
      <c r="F108" s="60" t="str">
        <f t="shared" si="22"/>
        <v/>
      </c>
      <c r="G108" s="60" t="str">
        <f t="shared" si="30"/>
        <v/>
      </c>
      <c r="H108" s="61" t="str">
        <f t="shared" si="23"/>
        <v/>
      </c>
      <c r="I108" s="62" t="str" cm="1">
        <f t="array" ref="I108">IF($F$6*$F$7&lt;A108,"",IF(AND(B108="Ja",$F$10="Ja"),INDEX($R$12:$Y$12,,MATCH($O$4,$R$11:$X$11,1)),""))</f>
        <v/>
      </c>
      <c r="J108" s="62" t="str">
        <f t="shared" si="24"/>
        <v/>
      </c>
      <c r="K108" s="63" t="str">
        <f t="shared" si="25"/>
        <v/>
      </c>
      <c r="L108" s="64" t="str">
        <f t="shared" si="26"/>
        <v/>
      </c>
      <c r="M108" s="65" t="str">
        <f t="shared" si="27"/>
        <v/>
      </c>
      <c r="N108" s="65" t="str">
        <f t="shared" si="28"/>
        <v/>
      </c>
      <c r="O108" s="87" t="str">
        <f t="shared" si="29"/>
        <v/>
      </c>
      <c r="P108" s="66"/>
      <c r="Q108" s="66"/>
      <c r="R108" s="66"/>
      <c r="S108" s="66"/>
      <c r="T108" s="66"/>
      <c r="U108" s="66"/>
      <c r="V108" s="66"/>
      <c r="W108" s="66"/>
      <c r="X108" s="66"/>
      <c r="Y108" s="66"/>
      <c r="Z108" s="66"/>
    </row>
    <row r="109" spans="1:26" ht="15" hidden="1" customHeight="1" outlineLevel="1" x14ac:dyDescent="0.25">
      <c r="A109" s="59">
        <v>87</v>
      </c>
      <c r="B109" s="76" t="s">
        <v>46</v>
      </c>
      <c r="C109" s="77"/>
      <c r="D109" s="78" t="s">
        <v>46</v>
      </c>
      <c r="E109" s="6"/>
      <c r="F109" s="60" t="str">
        <f t="shared" si="22"/>
        <v/>
      </c>
      <c r="G109" s="60" t="str">
        <f t="shared" si="30"/>
        <v/>
      </c>
      <c r="H109" s="61" t="str">
        <f t="shared" si="23"/>
        <v/>
      </c>
      <c r="I109" s="62" t="str" cm="1">
        <f t="array" ref="I109">IF($F$6*$F$7&lt;A109,"",IF(AND(B109="Ja",$F$10="Ja"),INDEX($R$12:$Y$12,,MATCH($O$4,$R$11:$X$11,1)),""))</f>
        <v/>
      </c>
      <c r="J109" s="62" t="str">
        <f t="shared" si="24"/>
        <v/>
      </c>
      <c r="K109" s="63" t="str">
        <f t="shared" si="25"/>
        <v/>
      </c>
      <c r="L109" s="64" t="str">
        <f t="shared" si="26"/>
        <v/>
      </c>
      <c r="M109" s="65" t="str">
        <f t="shared" si="27"/>
        <v/>
      </c>
      <c r="N109" s="65" t="str">
        <f t="shared" si="28"/>
        <v/>
      </c>
      <c r="O109" s="87" t="str">
        <f t="shared" si="29"/>
        <v/>
      </c>
      <c r="P109" s="66"/>
      <c r="Q109" s="66"/>
      <c r="R109" s="66"/>
      <c r="S109" s="66"/>
      <c r="T109" s="66"/>
      <c r="U109" s="66"/>
      <c r="V109" s="66"/>
      <c r="W109" s="66"/>
      <c r="X109" s="66"/>
      <c r="Y109" s="66"/>
      <c r="Z109" s="66"/>
    </row>
    <row r="110" spans="1:26" ht="15" hidden="1" customHeight="1" outlineLevel="1" x14ac:dyDescent="0.25">
      <c r="A110" s="59">
        <v>88</v>
      </c>
      <c r="B110" s="76" t="s">
        <v>46</v>
      </c>
      <c r="C110" s="77"/>
      <c r="D110" s="78" t="s">
        <v>46</v>
      </c>
      <c r="E110" s="6"/>
      <c r="F110" s="60" t="str">
        <f t="shared" si="22"/>
        <v/>
      </c>
      <c r="G110" s="60" t="str">
        <f t="shared" si="30"/>
        <v/>
      </c>
      <c r="H110" s="61" t="str">
        <f t="shared" si="23"/>
        <v/>
      </c>
      <c r="I110" s="62" t="str" cm="1">
        <f t="array" ref="I110">IF($F$6*$F$7&lt;A110,"",IF(AND(B110="Ja",$F$10="Ja"),INDEX($R$12:$Y$12,,MATCH($O$4,$R$11:$X$11,1)),""))</f>
        <v/>
      </c>
      <c r="J110" s="62" t="str">
        <f t="shared" si="24"/>
        <v/>
      </c>
      <c r="K110" s="63" t="str">
        <f t="shared" si="25"/>
        <v/>
      </c>
      <c r="L110" s="64" t="str">
        <f t="shared" si="26"/>
        <v/>
      </c>
      <c r="M110" s="65" t="str">
        <f t="shared" si="27"/>
        <v/>
      </c>
      <c r="N110" s="65" t="str">
        <f t="shared" si="28"/>
        <v/>
      </c>
      <c r="O110" s="87" t="str">
        <f t="shared" si="29"/>
        <v/>
      </c>
      <c r="P110" s="66"/>
      <c r="Q110" s="66"/>
      <c r="R110" s="66"/>
      <c r="S110" s="66"/>
      <c r="T110" s="66"/>
      <c r="U110" s="66"/>
      <c r="V110" s="66"/>
      <c r="W110" s="66"/>
      <c r="X110" s="66"/>
      <c r="Y110" s="66"/>
      <c r="Z110" s="66"/>
    </row>
    <row r="111" spans="1:26" ht="15" hidden="1" customHeight="1" outlineLevel="1" x14ac:dyDescent="0.25">
      <c r="A111" s="59">
        <v>89</v>
      </c>
      <c r="B111" s="76" t="s">
        <v>46</v>
      </c>
      <c r="C111" s="77"/>
      <c r="D111" s="78" t="s">
        <v>46</v>
      </c>
      <c r="E111" s="6"/>
      <c r="F111" s="60" t="str">
        <f t="shared" si="22"/>
        <v/>
      </c>
      <c r="G111" s="60" t="str">
        <f t="shared" si="30"/>
        <v/>
      </c>
      <c r="H111" s="61" t="str">
        <f t="shared" si="23"/>
        <v/>
      </c>
      <c r="I111" s="62" t="str" cm="1">
        <f t="array" ref="I111">IF($F$6*$F$7&lt;A111,"",IF(AND(B111="Ja",$F$10="Ja"),INDEX($R$12:$Y$12,,MATCH($O$4,$R$11:$X$11,1)),""))</f>
        <v/>
      </c>
      <c r="J111" s="62" t="str">
        <f t="shared" si="24"/>
        <v/>
      </c>
      <c r="K111" s="63" t="str">
        <f t="shared" si="25"/>
        <v/>
      </c>
      <c r="L111" s="64" t="str">
        <f t="shared" si="26"/>
        <v/>
      </c>
      <c r="M111" s="65" t="str">
        <f t="shared" si="27"/>
        <v/>
      </c>
      <c r="N111" s="65" t="str">
        <f t="shared" si="28"/>
        <v/>
      </c>
      <c r="O111" s="87" t="str">
        <f t="shared" si="29"/>
        <v/>
      </c>
      <c r="P111" s="66"/>
      <c r="Q111" s="66"/>
      <c r="R111" s="66"/>
      <c r="S111" s="66"/>
      <c r="T111" s="66"/>
      <c r="U111" s="66"/>
      <c r="V111" s="66"/>
      <c r="W111" s="66"/>
      <c r="X111" s="66"/>
      <c r="Y111" s="66"/>
      <c r="Z111" s="66"/>
    </row>
    <row r="112" spans="1:26" ht="15" hidden="1" customHeight="1" outlineLevel="1" x14ac:dyDescent="0.25">
      <c r="A112" s="59">
        <v>90</v>
      </c>
      <c r="B112" s="76" t="s">
        <v>46</v>
      </c>
      <c r="C112" s="77"/>
      <c r="D112" s="78" t="s">
        <v>46</v>
      </c>
      <c r="E112" s="6"/>
      <c r="F112" s="60" t="str">
        <f t="shared" si="22"/>
        <v/>
      </c>
      <c r="G112" s="60" t="str">
        <f t="shared" si="30"/>
        <v/>
      </c>
      <c r="H112" s="61" t="str">
        <f t="shared" si="23"/>
        <v/>
      </c>
      <c r="I112" s="62" t="str" cm="1">
        <f t="array" ref="I112">IF($F$6*$F$7&lt;A112,"",IF(AND(B112="Ja",$F$10="Ja"),INDEX($R$12:$Y$12,,MATCH($O$4,$R$11:$X$11,1)),""))</f>
        <v/>
      </c>
      <c r="J112" s="62" t="str">
        <f t="shared" si="24"/>
        <v/>
      </c>
      <c r="K112" s="63" t="str">
        <f t="shared" si="25"/>
        <v/>
      </c>
      <c r="L112" s="64" t="str">
        <f t="shared" si="26"/>
        <v/>
      </c>
      <c r="M112" s="65" t="str">
        <f t="shared" si="27"/>
        <v/>
      </c>
      <c r="N112" s="65" t="str">
        <f t="shared" si="28"/>
        <v/>
      </c>
      <c r="O112" s="87" t="str">
        <f t="shared" si="29"/>
        <v/>
      </c>
      <c r="P112" s="66"/>
      <c r="Q112" s="66"/>
      <c r="R112" s="66"/>
      <c r="S112" s="66"/>
      <c r="T112" s="66"/>
      <c r="U112" s="66"/>
      <c r="V112" s="66"/>
      <c r="W112" s="66"/>
      <c r="X112" s="66"/>
      <c r="Y112" s="66"/>
      <c r="Z112" s="66"/>
    </row>
    <row r="113" spans="1:26" ht="15" hidden="1" customHeight="1" outlineLevel="1" x14ac:dyDescent="0.25">
      <c r="A113" s="59">
        <v>91</v>
      </c>
      <c r="B113" s="76" t="s">
        <v>46</v>
      </c>
      <c r="C113" s="77"/>
      <c r="D113" s="78" t="s">
        <v>46</v>
      </c>
      <c r="E113" s="6"/>
      <c r="F113" s="60" t="str">
        <f t="shared" si="22"/>
        <v/>
      </c>
      <c r="G113" s="60" t="str">
        <f t="shared" si="30"/>
        <v/>
      </c>
      <c r="H113" s="61" t="str">
        <f t="shared" si="23"/>
        <v/>
      </c>
      <c r="I113" s="62" t="str" cm="1">
        <f t="array" ref="I113">IF($F$6*$F$7&lt;A113,"",IF(AND(B113="Ja",$F$10="Ja"),INDEX($R$12:$Y$12,,MATCH($O$4,$R$11:$X$11,1)),""))</f>
        <v/>
      </c>
      <c r="J113" s="62" t="str">
        <f t="shared" si="24"/>
        <v/>
      </c>
      <c r="K113" s="63" t="str">
        <f t="shared" si="25"/>
        <v/>
      </c>
      <c r="L113" s="64" t="str">
        <f t="shared" si="26"/>
        <v/>
      </c>
      <c r="M113" s="65" t="str">
        <f t="shared" si="27"/>
        <v/>
      </c>
      <c r="N113" s="65" t="str">
        <f t="shared" si="28"/>
        <v/>
      </c>
      <c r="O113" s="87" t="str">
        <f t="shared" si="29"/>
        <v/>
      </c>
      <c r="P113" s="66"/>
      <c r="Q113" s="66"/>
      <c r="R113" s="66"/>
      <c r="S113" s="66"/>
      <c r="T113" s="66"/>
      <c r="U113" s="66"/>
      <c r="V113" s="66"/>
      <c r="W113" s="66"/>
      <c r="X113" s="66"/>
      <c r="Y113" s="66"/>
      <c r="Z113" s="66"/>
    </row>
    <row r="114" spans="1:26" ht="15" hidden="1" customHeight="1" outlineLevel="1" x14ac:dyDescent="0.25">
      <c r="A114" s="59">
        <v>92</v>
      </c>
      <c r="B114" s="76" t="s">
        <v>46</v>
      </c>
      <c r="C114" s="77"/>
      <c r="D114" s="78" t="s">
        <v>46</v>
      </c>
      <c r="E114" s="6"/>
      <c r="F114" s="60" t="str">
        <f t="shared" si="22"/>
        <v/>
      </c>
      <c r="G114" s="60" t="str">
        <f t="shared" si="30"/>
        <v/>
      </c>
      <c r="H114" s="61" t="str">
        <f t="shared" si="23"/>
        <v/>
      </c>
      <c r="I114" s="62" t="str" cm="1">
        <f t="array" ref="I114">IF($F$6*$F$7&lt;A114,"",IF(AND(B114="Ja",$F$10="Ja"),INDEX($R$12:$Y$12,,MATCH($O$4,$R$11:$X$11,1)),""))</f>
        <v/>
      </c>
      <c r="J114" s="62" t="str">
        <f t="shared" si="24"/>
        <v/>
      </c>
      <c r="K114" s="63" t="str">
        <f t="shared" si="25"/>
        <v/>
      </c>
      <c r="L114" s="64" t="str">
        <f t="shared" si="26"/>
        <v/>
      </c>
      <c r="M114" s="65" t="str">
        <f t="shared" si="27"/>
        <v/>
      </c>
      <c r="N114" s="65" t="str">
        <f t="shared" si="28"/>
        <v/>
      </c>
      <c r="O114" s="87" t="str">
        <f t="shared" si="29"/>
        <v/>
      </c>
      <c r="P114" s="66"/>
      <c r="Q114" s="66"/>
      <c r="R114" s="66"/>
      <c r="S114" s="66"/>
      <c r="T114" s="66"/>
      <c r="U114" s="66"/>
      <c r="V114" s="66"/>
      <c r="W114" s="66"/>
      <c r="X114" s="66"/>
      <c r="Y114" s="66"/>
      <c r="Z114" s="66"/>
    </row>
    <row r="115" spans="1:26" ht="15" hidden="1" customHeight="1" outlineLevel="1" x14ac:dyDescent="0.25">
      <c r="A115" s="59">
        <v>93</v>
      </c>
      <c r="B115" s="76" t="s">
        <v>46</v>
      </c>
      <c r="C115" s="77"/>
      <c r="D115" s="78" t="s">
        <v>46</v>
      </c>
      <c r="E115" s="6"/>
      <c r="F115" s="60" t="str">
        <f t="shared" si="22"/>
        <v/>
      </c>
      <c r="G115" s="60" t="str">
        <f t="shared" si="30"/>
        <v/>
      </c>
      <c r="H115" s="61" t="str">
        <f t="shared" si="23"/>
        <v/>
      </c>
      <c r="I115" s="62" t="str" cm="1">
        <f t="array" ref="I115">IF($F$6*$F$7&lt;A115,"",IF(AND(B115="Ja",$F$10="Ja"),INDEX($R$12:$Y$12,,MATCH($O$4,$R$11:$X$11,1)),""))</f>
        <v/>
      </c>
      <c r="J115" s="62" t="str">
        <f t="shared" si="24"/>
        <v/>
      </c>
      <c r="K115" s="63" t="str">
        <f t="shared" si="25"/>
        <v/>
      </c>
      <c r="L115" s="64" t="str">
        <f t="shared" si="26"/>
        <v/>
      </c>
      <c r="M115" s="65" t="str">
        <f t="shared" si="27"/>
        <v/>
      </c>
      <c r="N115" s="65" t="str">
        <f t="shared" si="28"/>
        <v/>
      </c>
      <c r="O115" s="87" t="str">
        <f t="shared" si="29"/>
        <v/>
      </c>
      <c r="P115" s="66"/>
      <c r="Q115" s="66"/>
      <c r="R115" s="66"/>
      <c r="S115" s="66"/>
      <c r="T115" s="66"/>
      <c r="U115" s="66"/>
      <c r="V115" s="66"/>
      <c r="W115" s="66"/>
      <c r="X115" s="66"/>
      <c r="Y115" s="66"/>
      <c r="Z115" s="66"/>
    </row>
    <row r="116" spans="1:26" ht="15" hidden="1" customHeight="1" outlineLevel="1" x14ac:dyDescent="0.25">
      <c r="A116" s="59">
        <v>94</v>
      </c>
      <c r="B116" s="76" t="s">
        <v>46</v>
      </c>
      <c r="C116" s="77"/>
      <c r="D116" s="78" t="s">
        <v>46</v>
      </c>
      <c r="E116" s="6"/>
      <c r="F116" s="60" t="str">
        <f t="shared" si="22"/>
        <v/>
      </c>
      <c r="G116" s="60" t="str">
        <f t="shared" si="30"/>
        <v/>
      </c>
      <c r="H116" s="61" t="str">
        <f t="shared" si="23"/>
        <v/>
      </c>
      <c r="I116" s="62" t="str" cm="1">
        <f t="array" ref="I116">IF($F$6*$F$7&lt;A116,"",IF(AND(B116="Ja",$F$10="Ja"),INDEX($R$12:$Y$12,,MATCH($O$4,$R$11:$X$11,1)),""))</f>
        <v/>
      </c>
      <c r="J116" s="62" t="str">
        <f t="shared" si="24"/>
        <v/>
      </c>
      <c r="K116" s="63" t="str">
        <f t="shared" si="25"/>
        <v/>
      </c>
      <c r="L116" s="64" t="str">
        <f t="shared" si="26"/>
        <v/>
      </c>
      <c r="M116" s="65" t="str">
        <f t="shared" si="27"/>
        <v/>
      </c>
      <c r="N116" s="65" t="str">
        <f t="shared" si="28"/>
        <v/>
      </c>
      <c r="O116" s="87" t="str">
        <f t="shared" si="29"/>
        <v/>
      </c>
      <c r="P116" s="66"/>
      <c r="Q116" s="66"/>
      <c r="R116" s="66"/>
      <c r="S116" s="66"/>
      <c r="T116" s="66"/>
      <c r="U116" s="66"/>
      <c r="V116" s="66"/>
      <c r="W116" s="66"/>
      <c r="X116" s="66"/>
      <c r="Y116" s="66"/>
      <c r="Z116" s="66"/>
    </row>
    <row r="117" spans="1:26" ht="15" hidden="1" customHeight="1" outlineLevel="1" x14ac:dyDescent="0.25">
      <c r="A117" s="59">
        <v>95</v>
      </c>
      <c r="B117" s="76" t="s">
        <v>46</v>
      </c>
      <c r="C117" s="77"/>
      <c r="D117" s="78" t="s">
        <v>46</v>
      </c>
      <c r="E117" s="6"/>
      <c r="F117" s="60" t="str">
        <f t="shared" si="22"/>
        <v/>
      </c>
      <c r="G117" s="60" t="str">
        <f t="shared" si="30"/>
        <v/>
      </c>
      <c r="H117" s="61" t="str">
        <f t="shared" si="23"/>
        <v/>
      </c>
      <c r="I117" s="62" t="str" cm="1">
        <f t="array" ref="I117">IF($F$6*$F$7&lt;A117,"",IF(AND(B117="Ja",$F$10="Ja"),INDEX($R$12:$Y$12,,MATCH($O$4,$R$11:$X$11,1)),""))</f>
        <v/>
      </c>
      <c r="J117" s="62" t="str">
        <f t="shared" si="24"/>
        <v/>
      </c>
      <c r="K117" s="63" t="str">
        <f t="shared" si="25"/>
        <v/>
      </c>
      <c r="L117" s="64" t="str">
        <f t="shared" si="26"/>
        <v/>
      </c>
      <c r="M117" s="65" t="str">
        <f t="shared" si="27"/>
        <v/>
      </c>
      <c r="N117" s="65" t="str">
        <f t="shared" si="28"/>
        <v/>
      </c>
      <c r="O117" s="87" t="str">
        <f t="shared" si="29"/>
        <v/>
      </c>
      <c r="P117" s="66"/>
      <c r="Q117" s="66"/>
      <c r="R117" s="66"/>
      <c r="S117" s="66"/>
      <c r="T117" s="66"/>
      <c r="U117" s="66"/>
      <c r="V117" s="66"/>
      <c r="W117" s="66"/>
      <c r="X117" s="66"/>
      <c r="Y117" s="66"/>
      <c r="Z117" s="66"/>
    </row>
    <row r="118" spans="1:26" ht="15" hidden="1" customHeight="1" outlineLevel="1" x14ac:dyDescent="0.25">
      <c r="A118" s="59">
        <v>96</v>
      </c>
      <c r="B118" s="76" t="s">
        <v>46</v>
      </c>
      <c r="C118" s="77"/>
      <c r="D118" s="78" t="s">
        <v>46</v>
      </c>
      <c r="E118" s="6"/>
      <c r="F118" s="60" t="str">
        <f t="shared" si="22"/>
        <v/>
      </c>
      <c r="G118" s="60" t="str">
        <f t="shared" si="30"/>
        <v/>
      </c>
      <c r="H118" s="61" t="str">
        <f t="shared" si="23"/>
        <v/>
      </c>
      <c r="I118" s="62" t="str" cm="1">
        <f t="array" ref="I118">IF($F$6*$F$7&lt;A118,"",IF(AND(B118="Ja",$F$10="Ja"),INDEX($R$12:$Y$12,,MATCH($O$4,$R$11:$X$11,1)),""))</f>
        <v/>
      </c>
      <c r="J118" s="62" t="str">
        <f t="shared" si="24"/>
        <v/>
      </c>
      <c r="K118" s="63" t="str">
        <f t="shared" si="25"/>
        <v/>
      </c>
      <c r="L118" s="64" t="str">
        <f t="shared" si="26"/>
        <v/>
      </c>
      <c r="M118" s="65" t="str">
        <f t="shared" si="27"/>
        <v/>
      </c>
      <c r="N118" s="65" t="str">
        <f t="shared" si="28"/>
        <v/>
      </c>
      <c r="O118" s="87" t="str">
        <f t="shared" si="29"/>
        <v/>
      </c>
      <c r="P118" s="66"/>
      <c r="Q118" s="66"/>
      <c r="R118" s="66"/>
      <c r="S118" s="66"/>
      <c r="T118" s="66"/>
      <c r="U118" s="66"/>
      <c r="V118" s="66"/>
      <c r="W118" s="66"/>
      <c r="X118" s="66"/>
      <c r="Y118" s="66"/>
      <c r="Z118" s="66"/>
    </row>
    <row r="119" spans="1:26" ht="15" hidden="1" customHeight="1" outlineLevel="1" x14ac:dyDescent="0.25">
      <c r="A119" s="59">
        <v>97</v>
      </c>
      <c r="B119" s="76" t="s">
        <v>46</v>
      </c>
      <c r="C119" s="77"/>
      <c r="D119" s="78" t="s">
        <v>46</v>
      </c>
      <c r="E119" s="6"/>
      <c r="F119" s="60" t="str">
        <f t="shared" si="22"/>
        <v/>
      </c>
      <c r="G119" s="60" t="str">
        <f t="shared" si="30"/>
        <v/>
      </c>
      <c r="H119" s="61" t="str">
        <f t="shared" si="23"/>
        <v/>
      </c>
      <c r="I119" s="62" t="str" cm="1">
        <f t="array" ref="I119">IF($F$6*$F$7&lt;A119,"",IF(AND(B119="Ja",$F$10="Ja"),INDEX($R$12:$Y$12,,MATCH($O$4,$R$11:$X$11,1)),""))</f>
        <v/>
      </c>
      <c r="J119" s="62" t="str">
        <f t="shared" si="24"/>
        <v/>
      </c>
      <c r="K119" s="63" t="str">
        <f t="shared" si="25"/>
        <v/>
      </c>
      <c r="L119" s="64" t="str">
        <f t="shared" si="26"/>
        <v/>
      </c>
      <c r="M119" s="65" t="str">
        <f t="shared" si="27"/>
        <v/>
      </c>
      <c r="N119" s="65" t="str">
        <f t="shared" si="28"/>
        <v/>
      </c>
      <c r="O119" s="87" t="str">
        <f t="shared" si="29"/>
        <v/>
      </c>
      <c r="P119" s="66"/>
      <c r="Q119" s="66"/>
      <c r="R119" s="66"/>
      <c r="S119" s="66"/>
      <c r="T119" s="66"/>
      <c r="U119" s="66"/>
      <c r="V119" s="66"/>
      <c r="W119" s="66"/>
      <c r="X119" s="66"/>
      <c r="Y119" s="66"/>
      <c r="Z119" s="66"/>
    </row>
    <row r="120" spans="1:26" ht="15" hidden="1" customHeight="1" outlineLevel="1" x14ac:dyDescent="0.25">
      <c r="A120" s="59">
        <v>98</v>
      </c>
      <c r="B120" s="76" t="s">
        <v>46</v>
      </c>
      <c r="C120" s="77"/>
      <c r="D120" s="78" t="s">
        <v>46</v>
      </c>
      <c r="E120" s="6"/>
      <c r="F120" s="60" t="str">
        <f t="shared" si="22"/>
        <v/>
      </c>
      <c r="G120" s="60" t="str">
        <f t="shared" si="30"/>
        <v/>
      </c>
      <c r="H120" s="61" t="str">
        <f t="shared" si="23"/>
        <v/>
      </c>
      <c r="I120" s="62" t="str" cm="1">
        <f t="array" ref="I120">IF($F$6*$F$7&lt;A120,"",IF(AND(B120="Ja",$F$10="Ja"),INDEX($R$12:$Y$12,,MATCH($O$4,$R$11:$X$11,1)),""))</f>
        <v/>
      </c>
      <c r="J120" s="62" t="str">
        <f t="shared" si="24"/>
        <v/>
      </c>
      <c r="K120" s="63" t="str">
        <f t="shared" si="25"/>
        <v/>
      </c>
      <c r="L120" s="64" t="str">
        <f t="shared" si="26"/>
        <v/>
      </c>
      <c r="M120" s="65" t="str">
        <f t="shared" si="27"/>
        <v/>
      </c>
      <c r="N120" s="65" t="str">
        <f t="shared" si="28"/>
        <v/>
      </c>
      <c r="O120" s="87" t="str">
        <f t="shared" si="29"/>
        <v/>
      </c>
      <c r="P120" s="66"/>
      <c r="Q120" s="66"/>
      <c r="R120" s="66"/>
      <c r="S120" s="66"/>
      <c r="T120" s="66"/>
      <c r="U120" s="66"/>
      <c r="V120" s="66"/>
      <c r="W120" s="66"/>
      <c r="X120" s="66"/>
      <c r="Y120" s="66"/>
      <c r="Z120" s="66"/>
    </row>
    <row r="121" spans="1:26" ht="15" hidden="1" customHeight="1" outlineLevel="1" x14ac:dyDescent="0.25">
      <c r="A121" s="59">
        <v>99</v>
      </c>
      <c r="B121" s="76" t="s">
        <v>46</v>
      </c>
      <c r="C121" s="77"/>
      <c r="D121" s="78" t="s">
        <v>46</v>
      </c>
      <c r="E121" s="6"/>
      <c r="F121" s="60" t="str">
        <f t="shared" si="22"/>
        <v/>
      </c>
      <c r="G121" s="60" t="str">
        <f t="shared" si="30"/>
        <v/>
      </c>
      <c r="H121" s="61" t="str">
        <f t="shared" si="23"/>
        <v/>
      </c>
      <c r="I121" s="62" t="str" cm="1">
        <f t="array" ref="I121">IF($F$6*$F$7&lt;A121,"",IF(AND(B121="Ja",$F$10="Ja"),INDEX($R$12:$Y$12,,MATCH($O$4,$R$11:$X$11,1)),""))</f>
        <v/>
      </c>
      <c r="J121" s="62" t="str">
        <f t="shared" si="24"/>
        <v/>
      </c>
      <c r="K121" s="63" t="str">
        <f t="shared" si="25"/>
        <v/>
      </c>
      <c r="L121" s="64" t="str">
        <f t="shared" si="26"/>
        <v/>
      </c>
      <c r="M121" s="65" t="str">
        <f t="shared" si="27"/>
        <v/>
      </c>
      <c r="N121" s="65" t="str">
        <f t="shared" si="28"/>
        <v/>
      </c>
      <c r="O121" s="87" t="str">
        <f t="shared" si="29"/>
        <v/>
      </c>
      <c r="P121" s="66"/>
      <c r="Q121" s="66"/>
      <c r="R121" s="66"/>
      <c r="S121" s="66"/>
      <c r="T121" s="66"/>
      <c r="U121" s="66"/>
      <c r="V121" s="66"/>
      <c r="W121" s="66"/>
      <c r="X121" s="66"/>
      <c r="Y121" s="66"/>
      <c r="Z121" s="66"/>
    </row>
    <row r="122" spans="1:26" ht="15" hidden="1" customHeight="1" outlineLevel="1" x14ac:dyDescent="0.25">
      <c r="A122" s="59">
        <v>100</v>
      </c>
      <c r="B122" s="76" t="s">
        <v>46</v>
      </c>
      <c r="C122" s="77"/>
      <c r="D122" s="78" t="s">
        <v>46</v>
      </c>
      <c r="E122" s="6"/>
      <c r="F122" s="60" t="str">
        <f t="shared" si="22"/>
        <v/>
      </c>
      <c r="G122" s="60" t="str">
        <f t="shared" si="30"/>
        <v/>
      </c>
      <c r="H122" s="61" t="str">
        <f t="shared" si="23"/>
        <v/>
      </c>
      <c r="I122" s="62" t="str" cm="1">
        <f t="array" ref="I122">IF($F$6*$F$7&lt;A122,"",IF(AND(B122="Ja",$F$10="Ja"),INDEX($R$12:$Y$12,,MATCH($O$4,$R$11:$X$11,1)),""))</f>
        <v/>
      </c>
      <c r="J122" s="62" t="str">
        <f t="shared" si="24"/>
        <v/>
      </c>
      <c r="K122" s="63" t="str">
        <f t="shared" si="25"/>
        <v/>
      </c>
      <c r="L122" s="64" t="str">
        <f t="shared" si="26"/>
        <v/>
      </c>
      <c r="M122" s="65" t="str">
        <f t="shared" si="27"/>
        <v/>
      </c>
      <c r="N122" s="65" t="str">
        <f t="shared" si="28"/>
        <v/>
      </c>
      <c r="O122" s="87" t="str">
        <f t="shared" si="29"/>
        <v/>
      </c>
      <c r="P122" s="66"/>
      <c r="Q122" s="66"/>
      <c r="R122" s="66"/>
      <c r="S122" s="66"/>
      <c r="T122" s="66"/>
      <c r="U122" s="66"/>
      <c r="V122" s="66"/>
      <c r="W122" s="66"/>
      <c r="X122" s="66"/>
      <c r="Y122" s="66"/>
      <c r="Z122" s="66"/>
    </row>
    <row r="123" spans="1:26" ht="15" hidden="1" customHeight="1" outlineLevel="1" x14ac:dyDescent="0.25">
      <c r="A123" s="59">
        <v>101</v>
      </c>
      <c r="B123" s="76" t="s">
        <v>46</v>
      </c>
      <c r="C123" s="77"/>
      <c r="D123" s="78" t="s">
        <v>46</v>
      </c>
      <c r="E123" s="6"/>
      <c r="F123" s="60" t="str">
        <f t="shared" si="22"/>
        <v/>
      </c>
      <c r="G123" s="60" t="str">
        <f t="shared" si="30"/>
        <v/>
      </c>
      <c r="H123" s="61" t="str">
        <f t="shared" si="23"/>
        <v/>
      </c>
      <c r="I123" s="62" t="str" cm="1">
        <f t="array" ref="I123">IF($F$6*$F$7&lt;A123,"",IF(AND(B123="Ja",$F$10="Ja"),INDEX($R$12:$Y$12,,MATCH($O$4,$R$11:$X$11,1)),""))</f>
        <v/>
      </c>
      <c r="J123" s="62" t="str">
        <f t="shared" si="24"/>
        <v/>
      </c>
      <c r="K123" s="63" t="str">
        <f t="shared" si="25"/>
        <v/>
      </c>
      <c r="L123" s="64" t="str">
        <f t="shared" si="26"/>
        <v/>
      </c>
      <c r="M123" s="65" t="str">
        <f t="shared" si="27"/>
        <v/>
      </c>
      <c r="N123" s="65" t="str">
        <f t="shared" si="28"/>
        <v/>
      </c>
      <c r="O123" s="87" t="str">
        <f t="shared" si="29"/>
        <v/>
      </c>
      <c r="P123" s="66"/>
      <c r="Q123" s="66"/>
      <c r="R123" s="66"/>
      <c r="S123" s="66"/>
      <c r="T123" s="66"/>
      <c r="U123" s="66"/>
      <c r="V123" s="66"/>
      <c r="W123" s="66"/>
      <c r="X123" s="66"/>
      <c r="Y123" s="66"/>
      <c r="Z123" s="66"/>
    </row>
    <row r="124" spans="1:26" ht="15" hidden="1" customHeight="1" outlineLevel="1" x14ac:dyDescent="0.25">
      <c r="A124" s="59">
        <v>102</v>
      </c>
      <c r="B124" s="76" t="s">
        <v>46</v>
      </c>
      <c r="C124" s="77"/>
      <c r="D124" s="78" t="s">
        <v>46</v>
      </c>
      <c r="E124" s="6"/>
      <c r="F124" s="60" t="str">
        <f t="shared" si="22"/>
        <v/>
      </c>
      <c r="G124" s="60" t="str">
        <f t="shared" si="30"/>
        <v/>
      </c>
      <c r="H124" s="61" t="str">
        <f t="shared" si="23"/>
        <v/>
      </c>
      <c r="I124" s="62" t="str" cm="1">
        <f t="array" ref="I124">IF($F$6*$F$7&lt;A124,"",IF(AND(B124="Ja",$F$10="Ja"),INDEX($R$12:$Y$12,,MATCH($O$4,$R$11:$X$11,1)),""))</f>
        <v/>
      </c>
      <c r="J124" s="62" t="str">
        <f t="shared" si="24"/>
        <v/>
      </c>
      <c r="K124" s="63" t="str">
        <f t="shared" si="25"/>
        <v/>
      </c>
      <c r="L124" s="64" t="str">
        <f t="shared" si="26"/>
        <v/>
      </c>
      <c r="M124" s="65" t="str">
        <f t="shared" si="27"/>
        <v/>
      </c>
      <c r="N124" s="65" t="str">
        <f t="shared" si="28"/>
        <v/>
      </c>
      <c r="O124" s="87" t="str">
        <f t="shared" si="29"/>
        <v/>
      </c>
      <c r="P124" s="66"/>
      <c r="Q124" s="66"/>
      <c r="R124" s="66"/>
      <c r="S124" s="66"/>
      <c r="T124" s="66"/>
      <c r="U124" s="66"/>
      <c r="V124" s="66"/>
      <c r="W124" s="66"/>
      <c r="X124" s="66"/>
      <c r="Y124" s="66"/>
      <c r="Z124" s="66"/>
    </row>
    <row r="125" spans="1:26" ht="15" hidden="1" customHeight="1" outlineLevel="1" x14ac:dyDescent="0.25">
      <c r="A125" s="59">
        <v>103</v>
      </c>
      <c r="B125" s="76" t="s">
        <v>46</v>
      </c>
      <c r="C125" s="77"/>
      <c r="D125" s="78" t="s">
        <v>46</v>
      </c>
      <c r="E125" s="6"/>
      <c r="F125" s="60" t="str">
        <f t="shared" si="22"/>
        <v/>
      </c>
      <c r="G125" s="60" t="str">
        <f t="shared" si="30"/>
        <v/>
      </c>
      <c r="H125" s="61" t="str">
        <f t="shared" si="23"/>
        <v/>
      </c>
      <c r="I125" s="62" t="str" cm="1">
        <f t="array" ref="I125">IF($F$6*$F$7&lt;A125,"",IF(AND(B125="Ja",$F$10="Ja"),INDEX($R$12:$Y$12,,MATCH($O$4,$R$11:$X$11,1)),""))</f>
        <v/>
      </c>
      <c r="J125" s="62" t="str">
        <f t="shared" si="24"/>
        <v/>
      </c>
      <c r="K125" s="63" t="str">
        <f t="shared" si="25"/>
        <v/>
      </c>
      <c r="L125" s="64" t="str">
        <f t="shared" si="26"/>
        <v/>
      </c>
      <c r="M125" s="65" t="str">
        <f t="shared" si="27"/>
        <v/>
      </c>
      <c r="N125" s="65" t="str">
        <f t="shared" si="28"/>
        <v/>
      </c>
      <c r="O125" s="87" t="str">
        <f t="shared" si="29"/>
        <v/>
      </c>
      <c r="P125" s="66"/>
      <c r="Q125" s="66"/>
      <c r="R125" s="66"/>
      <c r="S125" s="66"/>
      <c r="T125" s="66"/>
      <c r="U125" s="66"/>
      <c r="V125" s="66"/>
      <c r="W125" s="66"/>
      <c r="X125" s="66"/>
      <c r="Y125" s="66"/>
      <c r="Z125" s="66"/>
    </row>
    <row r="126" spans="1:26" ht="15" hidden="1" customHeight="1" outlineLevel="1" x14ac:dyDescent="0.25">
      <c r="A126" s="59">
        <v>104</v>
      </c>
      <c r="B126" s="76" t="s">
        <v>46</v>
      </c>
      <c r="C126" s="77"/>
      <c r="D126" s="78" t="s">
        <v>46</v>
      </c>
      <c r="E126" s="6"/>
      <c r="F126" s="60" t="str">
        <f t="shared" si="22"/>
        <v/>
      </c>
      <c r="G126" s="60" t="str">
        <f t="shared" si="30"/>
        <v/>
      </c>
      <c r="H126" s="61" t="str">
        <f t="shared" si="23"/>
        <v/>
      </c>
      <c r="I126" s="62" t="str" cm="1">
        <f t="array" ref="I126">IF($F$6*$F$7&lt;A126,"",IF(AND(B126="Ja",$F$10="Ja"),INDEX($R$12:$Y$12,,MATCH($O$4,$R$11:$X$11,1)),""))</f>
        <v/>
      </c>
      <c r="J126" s="62" t="str">
        <f t="shared" si="24"/>
        <v/>
      </c>
      <c r="K126" s="63" t="str">
        <f t="shared" si="25"/>
        <v/>
      </c>
      <c r="L126" s="64" t="str">
        <f t="shared" si="26"/>
        <v/>
      </c>
      <c r="M126" s="65" t="str">
        <f t="shared" si="27"/>
        <v/>
      </c>
      <c r="N126" s="65" t="str">
        <f t="shared" si="28"/>
        <v/>
      </c>
      <c r="O126" s="87" t="str">
        <f t="shared" si="29"/>
        <v/>
      </c>
      <c r="P126" s="66"/>
      <c r="Q126" s="66"/>
      <c r="R126" s="66"/>
      <c r="S126" s="66"/>
      <c r="T126" s="66"/>
      <c r="U126" s="66"/>
      <c r="V126" s="66"/>
      <c r="W126" s="66"/>
      <c r="X126" s="66"/>
      <c r="Y126" s="66"/>
      <c r="Z126" s="66"/>
    </row>
    <row r="127" spans="1:26" ht="15" hidden="1" customHeight="1" outlineLevel="1" x14ac:dyDescent="0.25">
      <c r="A127" s="59">
        <v>105</v>
      </c>
      <c r="B127" s="76" t="s">
        <v>46</v>
      </c>
      <c r="C127" s="77"/>
      <c r="D127" s="78" t="s">
        <v>46</v>
      </c>
      <c r="E127" s="6"/>
      <c r="F127" s="60" t="str">
        <f t="shared" si="22"/>
        <v/>
      </c>
      <c r="G127" s="60" t="str">
        <f t="shared" si="30"/>
        <v/>
      </c>
      <c r="H127" s="61" t="str">
        <f t="shared" si="23"/>
        <v/>
      </c>
      <c r="I127" s="62" t="str" cm="1">
        <f t="array" ref="I127">IF($F$6*$F$7&lt;A127,"",IF(AND(B127="Ja",$F$10="Ja"),INDEX($R$12:$Y$12,,MATCH($O$4,$R$11:$X$11,1)),""))</f>
        <v/>
      </c>
      <c r="J127" s="62" t="str">
        <f t="shared" si="24"/>
        <v/>
      </c>
      <c r="K127" s="63" t="str">
        <f t="shared" si="25"/>
        <v/>
      </c>
      <c r="L127" s="64" t="str">
        <f t="shared" si="26"/>
        <v/>
      </c>
      <c r="M127" s="65" t="str">
        <f t="shared" si="27"/>
        <v/>
      </c>
      <c r="N127" s="65" t="str">
        <f t="shared" si="28"/>
        <v/>
      </c>
      <c r="O127" s="87" t="str">
        <f t="shared" si="29"/>
        <v/>
      </c>
      <c r="P127" s="66"/>
      <c r="Q127" s="66"/>
      <c r="R127" s="66"/>
      <c r="S127" s="66"/>
      <c r="T127" s="66"/>
      <c r="U127" s="66"/>
      <c r="V127" s="66"/>
      <c r="W127" s="66"/>
      <c r="X127" s="66"/>
      <c r="Y127" s="66"/>
      <c r="Z127" s="66"/>
    </row>
    <row r="128" spans="1:26" ht="15" hidden="1" customHeight="1" outlineLevel="1" x14ac:dyDescent="0.25">
      <c r="A128" s="59">
        <v>106</v>
      </c>
      <c r="B128" s="76" t="s">
        <v>46</v>
      </c>
      <c r="C128" s="77"/>
      <c r="D128" s="78" t="s">
        <v>46</v>
      </c>
      <c r="E128" s="6"/>
      <c r="F128" s="60" t="str">
        <f t="shared" si="22"/>
        <v/>
      </c>
      <c r="G128" s="60" t="str">
        <f t="shared" si="30"/>
        <v/>
      </c>
      <c r="H128" s="61" t="str">
        <f t="shared" si="23"/>
        <v/>
      </c>
      <c r="I128" s="62" t="str" cm="1">
        <f t="array" ref="I128">IF($F$6*$F$7&lt;A128,"",IF(AND(B128="Ja",$F$10="Ja"),INDEX($R$12:$Y$12,,MATCH($O$4,$R$11:$X$11,1)),""))</f>
        <v/>
      </c>
      <c r="J128" s="62" t="str">
        <f t="shared" si="24"/>
        <v/>
      </c>
      <c r="K128" s="63" t="str">
        <f t="shared" si="25"/>
        <v/>
      </c>
      <c r="L128" s="64" t="str">
        <f t="shared" si="26"/>
        <v/>
      </c>
      <c r="M128" s="65" t="str">
        <f t="shared" si="27"/>
        <v/>
      </c>
      <c r="N128" s="65" t="str">
        <f t="shared" si="28"/>
        <v/>
      </c>
      <c r="O128" s="87" t="str">
        <f t="shared" si="29"/>
        <v/>
      </c>
      <c r="P128" s="66"/>
      <c r="Q128" s="66"/>
      <c r="R128" s="66"/>
      <c r="S128" s="66"/>
      <c r="T128" s="66"/>
      <c r="U128" s="66"/>
      <c r="V128" s="66"/>
      <c r="W128" s="66"/>
      <c r="X128" s="66"/>
      <c r="Y128" s="66"/>
      <c r="Z128" s="66"/>
    </row>
    <row r="129" spans="1:26" ht="15" hidden="1" customHeight="1" outlineLevel="1" x14ac:dyDescent="0.25">
      <c r="A129" s="59">
        <v>107</v>
      </c>
      <c r="B129" s="76" t="s">
        <v>46</v>
      </c>
      <c r="C129" s="77"/>
      <c r="D129" s="78" t="s">
        <v>46</v>
      </c>
      <c r="E129" s="6"/>
      <c r="F129" s="60" t="str">
        <f t="shared" si="22"/>
        <v/>
      </c>
      <c r="G129" s="60" t="str">
        <f t="shared" si="30"/>
        <v/>
      </c>
      <c r="H129" s="61" t="str">
        <f t="shared" si="23"/>
        <v/>
      </c>
      <c r="I129" s="62" t="str" cm="1">
        <f t="array" ref="I129">IF($F$6*$F$7&lt;A129,"",IF(AND(B129="Ja",$F$10="Ja"),INDEX($R$12:$Y$12,,MATCH($O$4,$R$11:$X$11,1)),""))</f>
        <v/>
      </c>
      <c r="J129" s="62" t="str">
        <f t="shared" si="24"/>
        <v/>
      </c>
      <c r="K129" s="63" t="str">
        <f t="shared" si="25"/>
        <v/>
      </c>
      <c r="L129" s="64" t="str">
        <f t="shared" si="26"/>
        <v/>
      </c>
      <c r="M129" s="65" t="str">
        <f t="shared" si="27"/>
        <v/>
      </c>
      <c r="N129" s="65" t="str">
        <f t="shared" si="28"/>
        <v/>
      </c>
      <c r="O129" s="87" t="str">
        <f t="shared" si="29"/>
        <v/>
      </c>
      <c r="P129" s="66"/>
      <c r="Q129" s="66"/>
      <c r="R129" s="66"/>
      <c r="S129" s="66"/>
      <c r="T129" s="66"/>
      <c r="U129" s="66"/>
      <c r="V129" s="66"/>
      <c r="W129" s="66"/>
      <c r="X129" s="66"/>
      <c r="Y129" s="66"/>
      <c r="Z129" s="66"/>
    </row>
    <row r="130" spans="1:26" ht="15" hidden="1" customHeight="1" outlineLevel="1" x14ac:dyDescent="0.25">
      <c r="A130" s="59">
        <v>108</v>
      </c>
      <c r="B130" s="76" t="s">
        <v>46</v>
      </c>
      <c r="C130" s="77"/>
      <c r="D130" s="78" t="s">
        <v>46</v>
      </c>
      <c r="E130" s="6"/>
      <c r="F130" s="60" t="str">
        <f t="shared" si="22"/>
        <v/>
      </c>
      <c r="G130" s="60" t="str">
        <f t="shared" si="30"/>
        <v/>
      </c>
      <c r="H130" s="61" t="str">
        <f t="shared" si="23"/>
        <v/>
      </c>
      <c r="I130" s="62" t="str" cm="1">
        <f t="array" ref="I130">IF($F$6*$F$7&lt;A130,"",IF(AND(B130="Ja",$F$10="Ja"),INDEX($R$12:$Y$12,,MATCH($O$4,$R$11:$X$11,1)),""))</f>
        <v/>
      </c>
      <c r="J130" s="62" t="str">
        <f t="shared" si="24"/>
        <v/>
      </c>
      <c r="K130" s="63" t="str">
        <f t="shared" si="25"/>
        <v/>
      </c>
      <c r="L130" s="64" t="str">
        <f t="shared" si="26"/>
        <v/>
      </c>
      <c r="M130" s="65" t="str">
        <f t="shared" si="27"/>
        <v/>
      </c>
      <c r="N130" s="65" t="str">
        <f t="shared" si="28"/>
        <v/>
      </c>
      <c r="O130" s="87" t="str">
        <f t="shared" si="29"/>
        <v/>
      </c>
      <c r="P130" s="66"/>
      <c r="Q130" s="66"/>
      <c r="R130" s="66"/>
      <c r="S130" s="66"/>
      <c r="T130" s="66"/>
      <c r="U130" s="66"/>
      <c r="V130" s="66"/>
      <c r="W130" s="66"/>
      <c r="X130" s="66"/>
      <c r="Y130" s="66"/>
      <c r="Z130" s="66"/>
    </row>
    <row r="131" spans="1:26" ht="15" hidden="1" customHeight="1" outlineLevel="1" x14ac:dyDescent="0.25">
      <c r="A131" s="59">
        <v>109</v>
      </c>
      <c r="B131" s="76" t="s">
        <v>46</v>
      </c>
      <c r="C131" s="77"/>
      <c r="D131" s="78" t="s">
        <v>46</v>
      </c>
      <c r="E131" s="6"/>
      <c r="F131" s="60" t="str">
        <f t="shared" si="22"/>
        <v/>
      </c>
      <c r="G131" s="60" t="str">
        <f t="shared" si="30"/>
        <v/>
      </c>
      <c r="H131" s="61" t="str">
        <f t="shared" si="23"/>
        <v/>
      </c>
      <c r="I131" s="62" t="str" cm="1">
        <f t="array" ref="I131">IF($F$6*$F$7&lt;A131,"",IF(AND(B131="Ja",$F$10="Ja"),INDEX($R$12:$Y$12,,MATCH($O$4,$R$11:$X$11,1)),""))</f>
        <v/>
      </c>
      <c r="J131" s="62" t="str">
        <f t="shared" si="24"/>
        <v/>
      </c>
      <c r="K131" s="63" t="str">
        <f t="shared" si="25"/>
        <v/>
      </c>
      <c r="L131" s="64" t="str">
        <f t="shared" si="26"/>
        <v/>
      </c>
      <c r="M131" s="65" t="str">
        <f t="shared" si="27"/>
        <v/>
      </c>
      <c r="N131" s="65" t="str">
        <f t="shared" si="28"/>
        <v/>
      </c>
      <c r="O131" s="87" t="str">
        <f t="shared" si="29"/>
        <v/>
      </c>
      <c r="P131" s="66"/>
      <c r="Q131" s="66"/>
      <c r="R131" s="66"/>
      <c r="S131" s="66"/>
      <c r="T131" s="66"/>
      <c r="U131" s="66"/>
      <c r="V131" s="66"/>
      <c r="W131" s="66"/>
      <c r="X131" s="66"/>
      <c r="Y131" s="66"/>
      <c r="Z131" s="66"/>
    </row>
    <row r="132" spans="1:26" ht="15" hidden="1" customHeight="1" outlineLevel="1" x14ac:dyDescent="0.25">
      <c r="A132" s="59">
        <v>110</v>
      </c>
      <c r="B132" s="76" t="s">
        <v>46</v>
      </c>
      <c r="C132" s="77"/>
      <c r="D132" s="78" t="s">
        <v>46</v>
      </c>
      <c r="E132" s="6"/>
      <c r="F132" s="60" t="str">
        <f t="shared" si="22"/>
        <v/>
      </c>
      <c r="G132" s="60" t="str">
        <f t="shared" si="30"/>
        <v/>
      </c>
      <c r="H132" s="61" t="str">
        <f t="shared" si="23"/>
        <v/>
      </c>
      <c r="I132" s="62" t="str" cm="1">
        <f t="array" ref="I132">IF($F$6*$F$7&lt;A132,"",IF(AND(B132="Ja",$F$10="Ja"),INDEX($R$12:$Y$12,,MATCH($O$4,$R$11:$X$11,1)),""))</f>
        <v/>
      </c>
      <c r="J132" s="62" t="str">
        <f t="shared" si="24"/>
        <v/>
      </c>
      <c r="K132" s="63" t="str">
        <f t="shared" si="25"/>
        <v/>
      </c>
      <c r="L132" s="64" t="str">
        <f t="shared" si="26"/>
        <v/>
      </c>
      <c r="M132" s="65" t="str">
        <f t="shared" si="27"/>
        <v/>
      </c>
      <c r="N132" s="65" t="str">
        <f t="shared" si="28"/>
        <v/>
      </c>
      <c r="O132" s="87" t="str">
        <f t="shared" si="29"/>
        <v/>
      </c>
      <c r="P132" s="66"/>
      <c r="Q132" s="66"/>
      <c r="R132" s="66"/>
      <c r="S132" s="66"/>
      <c r="T132" s="66"/>
      <c r="U132" s="66"/>
      <c r="V132" s="66"/>
      <c r="W132" s="66"/>
      <c r="X132" s="66"/>
      <c r="Y132" s="66"/>
      <c r="Z132" s="66"/>
    </row>
    <row r="133" spans="1:26" ht="15" hidden="1" customHeight="1" outlineLevel="1" x14ac:dyDescent="0.25">
      <c r="A133" s="59">
        <v>111</v>
      </c>
      <c r="B133" s="76" t="s">
        <v>46</v>
      </c>
      <c r="C133" s="77"/>
      <c r="D133" s="78" t="s">
        <v>46</v>
      </c>
      <c r="E133" s="6"/>
      <c r="F133" s="60" t="str">
        <f t="shared" si="22"/>
        <v/>
      </c>
      <c r="G133" s="60" t="str">
        <f t="shared" si="30"/>
        <v/>
      </c>
      <c r="H133" s="61" t="str">
        <f t="shared" si="23"/>
        <v/>
      </c>
      <c r="I133" s="62" t="str" cm="1">
        <f t="array" ref="I133">IF($F$6*$F$7&lt;A133,"",IF(AND(B133="Ja",$F$10="Ja"),INDEX($R$12:$Y$12,,MATCH($O$4,$R$11:$X$11,1)),""))</f>
        <v/>
      </c>
      <c r="J133" s="62" t="str">
        <f t="shared" si="24"/>
        <v/>
      </c>
      <c r="K133" s="63" t="str">
        <f t="shared" si="25"/>
        <v/>
      </c>
      <c r="L133" s="64" t="str">
        <f t="shared" si="26"/>
        <v/>
      </c>
      <c r="M133" s="65" t="str">
        <f t="shared" si="27"/>
        <v/>
      </c>
      <c r="N133" s="65" t="str">
        <f t="shared" si="28"/>
        <v/>
      </c>
      <c r="O133" s="87" t="str">
        <f t="shared" si="29"/>
        <v/>
      </c>
      <c r="P133" s="66"/>
      <c r="Q133" s="66"/>
      <c r="R133" s="66"/>
      <c r="S133" s="66"/>
      <c r="T133" s="66"/>
      <c r="U133" s="66"/>
      <c r="V133" s="66"/>
      <c r="W133" s="66"/>
      <c r="X133" s="66"/>
      <c r="Y133" s="66"/>
      <c r="Z133" s="66"/>
    </row>
    <row r="134" spans="1:26" ht="15" hidden="1" customHeight="1" outlineLevel="1" x14ac:dyDescent="0.25">
      <c r="A134" s="59">
        <v>112</v>
      </c>
      <c r="B134" s="76" t="s">
        <v>46</v>
      </c>
      <c r="C134" s="77"/>
      <c r="D134" s="78" t="s">
        <v>46</v>
      </c>
      <c r="E134" s="6"/>
      <c r="F134" s="60" t="str">
        <f t="shared" si="22"/>
        <v/>
      </c>
      <c r="G134" s="60" t="str">
        <f t="shared" si="30"/>
        <v/>
      </c>
      <c r="H134" s="61" t="str">
        <f t="shared" si="23"/>
        <v/>
      </c>
      <c r="I134" s="62" t="str" cm="1">
        <f t="array" ref="I134">IF($F$6*$F$7&lt;A134,"",IF(AND(B134="Ja",$F$10="Ja"),INDEX($R$12:$Y$12,,MATCH($O$4,$R$11:$X$11,1)),""))</f>
        <v/>
      </c>
      <c r="J134" s="62" t="str">
        <f t="shared" si="24"/>
        <v/>
      </c>
      <c r="K134" s="63" t="str">
        <f t="shared" si="25"/>
        <v/>
      </c>
      <c r="L134" s="64" t="str">
        <f t="shared" si="26"/>
        <v/>
      </c>
      <c r="M134" s="65" t="str">
        <f t="shared" si="27"/>
        <v/>
      </c>
      <c r="N134" s="65" t="str">
        <f t="shared" si="28"/>
        <v/>
      </c>
      <c r="O134" s="87" t="str">
        <f t="shared" si="29"/>
        <v/>
      </c>
      <c r="P134" s="66"/>
      <c r="Q134" s="66"/>
      <c r="R134" s="66"/>
      <c r="S134" s="66"/>
      <c r="T134" s="66"/>
      <c r="U134" s="66"/>
      <c r="V134" s="66"/>
      <c r="W134" s="66"/>
      <c r="X134" s="66"/>
      <c r="Y134" s="66"/>
      <c r="Z134" s="66"/>
    </row>
    <row r="135" spans="1:26" ht="15" hidden="1" customHeight="1" outlineLevel="1" x14ac:dyDescent="0.25">
      <c r="A135" s="59">
        <v>113</v>
      </c>
      <c r="B135" s="76" t="s">
        <v>46</v>
      </c>
      <c r="C135" s="77"/>
      <c r="D135" s="78" t="s">
        <v>46</v>
      </c>
      <c r="E135" s="6"/>
      <c r="F135" s="60" t="str">
        <f t="shared" si="22"/>
        <v/>
      </c>
      <c r="G135" s="60" t="str">
        <f t="shared" si="30"/>
        <v/>
      </c>
      <c r="H135" s="61" t="str">
        <f t="shared" si="23"/>
        <v/>
      </c>
      <c r="I135" s="62" t="str" cm="1">
        <f t="array" ref="I135">IF($F$6*$F$7&lt;A135,"",IF(AND(B135="Ja",$F$10="Ja"),INDEX($R$12:$Y$12,,MATCH($O$4,$R$11:$X$11,1)),""))</f>
        <v/>
      </c>
      <c r="J135" s="62" t="str">
        <f t="shared" si="24"/>
        <v/>
      </c>
      <c r="K135" s="63" t="str">
        <f t="shared" si="25"/>
        <v/>
      </c>
      <c r="L135" s="64" t="str">
        <f t="shared" si="26"/>
        <v/>
      </c>
      <c r="M135" s="65" t="str">
        <f t="shared" si="27"/>
        <v/>
      </c>
      <c r="N135" s="65" t="str">
        <f t="shared" si="28"/>
        <v/>
      </c>
      <c r="O135" s="87" t="str">
        <f t="shared" si="29"/>
        <v/>
      </c>
      <c r="P135" s="66"/>
      <c r="Q135" s="66"/>
      <c r="R135" s="66"/>
      <c r="S135" s="66"/>
      <c r="T135" s="66"/>
      <c r="U135" s="66"/>
      <c r="V135" s="66"/>
      <c r="W135" s="66"/>
      <c r="X135" s="66"/>
      <c r="Y135" s="66"/>
      <c r="Z135" s="66"/>
    </row>
    <row r="136" spans="1:26" ht="15" hidden="1" customHeight="1" outlineLevel="1" x14ac:dyDescent="0.25">
      <c r="A136" s="59">
        <v>114</v>
      </c>
      <c r="B136" s="76" t="s">
        <v>46</v>
      </c>
      <c r="C136" s="77"/>
      <c r="D136" s="78" t="s">
        <v>46</v>
      </c>
      <c r="E136" s="6"/>
      <c r="F136" s="60" t="str">
        <f t="shared" si="22"/>
        <v/>
      </c>
      <c r="G136" s="60" t="str">
        <f t="shared" si="30"/>
        <v/>
      </c>
      <c r="H136" s="61" t="str">
        <f t="shared" si="23"/>
        <v/>
      </c>
      <c r="I136" s="62" t="str" cm="1">
        <f t="array" ref="I136">IF($F$6*$F$7&lt;A136,"",IF(AND(B136="Ja",$F$10="Ja"),INDEX($R$12:$Y$12,,MATCH($O$4,$R$11:$X$11,1)),""))</f>
        <v/>
      </c>
      <c r="J136" s="62" t="str">
        <f t="shared" si="24"/>
        <v/>
      </c>
      <c r="K136" s="63" t="str">
        <f t="shared" si="25"/>
        <v/>
      </c>
      <c r="L136" s="64" t="str">
        <f t="shared" si="26"/>
        <v/>
      </c>
      <c r="M136" s="65" t="str">
        <f t="shared" si="27"/>
        <v/>
      </c>
      <c r="N136" s="65" t="str">
        <f t="shared" si="28"/>
        <v/>
      </c>
      <c r="O136" s="87" t="str">
        <f t="shared" si="29"/>
        <v/>
      </c>
      <c r="P136" s="66"/>
      <c r="Q136" s="66"/>
      <c r="R136" s="66"/>
      <c r="S136" s="66"/>
      <c r="T136" s="66"/>
      <c r="U136" s="66"/>
      <c r="V136" s="66"/>
      <c r="W136" s="66"/>
      <c r="X136" s="66"/>
      <c r="Y136" s="66"/>
      <c r="Z136" s="66"/>
    </row>
    <row r="137" spans="1:26" ht="15" hidden="1" customHeight="1" outlineLevel="1" x14ac:dyDescent="0.25">
      <c r="A137" s="59">
        <v>115</v>
      </c>
      <c r="B137" s="76" t="s">
        <v>46</v>
      </c>
      <c r="C137" s="77"/>
      <c r="D137" s="78" t="s">
        <v>46</v>
      </c>
      <c r="E137" s="6"/>
      <c r="F137" s="60" t="str">
        <f t="shared" si="22"/>
        <v/>
      </c>
      <c r="G137" s="60" t="str">
        <f t="shared" si="30"/>
        <v/>
      </c>
      <c r="H137" s="61" t="str">
        <f t="shared" si="23"/>
        <v/>
      </c>
      <c r="I137" s="62" t="str" cm="1">
        <f t="array" ref="I137">IF($F$6*$F$7&lt;A137,"",IF(AND(B137="Ja",$F$10="Ja"),INDEX($R$12:$Y$12,,MATCH($O$4,$R$11:$X$11,1)),""))</f>
        <v/>
      </c>
      <c r="J137" s="62" t="str">
        <f t="shared" si="24"/>
        <v/>
      </c>
      <c r="K137" s="63" t="str">
        <f t="shared" si="25"/>
        <v/>
      </c>
      <c r="L137" s="64" t="str">
        <f t="shared" si="26"/>
        <v/>
      </c>
      <c r="M137" s="65" t="str">
        <f t="shared" si="27"/>
        <v/>
      </c>
      <c r="N137" s="65" t="str">
        <f t="shared" si="28"/>
        <v/>
      </c>
      <c r="O137" s="87" t="str">
        <f t="shared" si="29"/>
        <v/>
      </c>
      <c r="P137" s="66"/>
      <c r="Q137" s="66"/>
      <c r="R137" s="66"/>
      <c r="S137" s="66"/>
      <c r="T137" s="66"/>
      <c r="U137" s="66"/>
      <c r="V137" s="66"/>
      <c r="W137" s="66"/>
      <c r="X137" s="66"/>
      <c r="Y137" s="66"/>
      <c r="Z137" s="66"/>
    </row>
    <row r="138" spans="1:26" ht="15" hidden="1" customHeight="1" outlineLevel="1" x14ac:dyDescent="0.25">
      <c r="A138" s="59">
        <v>116</v>
      </c>
      <c r="B138" s="76" t="s">
        <v>46</v>
      </c>
      <c r="C138" s="77"/>
      <c r="D138" s="78" t="s">
        <v>46</v>
      </c>
      <c r="E138" s="6"/>
      <c r="F138" s="60" t="str">
        <f t="shared" si="22"/>
        <v/>
      </c>
      <c r="G138" s="60" t="str">
        <f t="shared" si="30"/>
        <v/>
      </c>
      <c r="H138" s="61" t="str">
        <f t="shared" si="23"/>
        <v/>
      </c>
      <c r="I138" s="62" t="str" cm="1">
        <f t="array" ref="I138">IF($F$6*$F$7&lt;A138,"",IF(AND(B138="Ja",$F$10="Ja"),INDEX($R$12:$Y$12,,MATCH($O$4,$R$11:$X$11,1)),""))</f>
        <v/>
      </c>
      <c r="J138" s="62" t="str">
        <f t="shared" si="24"/>
        <v/>
      </c>
      <c r="K138" s="63" t="str">
        <f t="shared" si="25"/>
        <v/>
      </c>
      <c r="L138" s="64" t="str">
        <f t="shared" si="26"/>
        <v/>
      </c>
      <c r="M138" s="65" t="str">
        <f t="shared" si="27"/>
        <v/>
      </c>
      <c r="N138" s="65" t="str">
        <f t="shared" si="28"/>
        <v/>
      </c>
      <c r="O138" s="87" t="str">
        <f t="shared" si="29"/>
        <v/>
      </c>
      <c r="P138" s="66"/>
      <c r="Q138" s="66"/>
      <c r="R138" s="66"/>
      <c r="S138" s="66"/>
      <c r="T138" s="66"/>
      <c r="U138" s="66"/>
      <c r="V138" s="66"/>
      <c r="W138" s="66"/>
      <c r="X138" s="66"/>
      <c r="Y138" s="66"/>
      <c r="Z138" s="66"/>
    </row>
    <row r="139" spans="1:26" ht="15" hidden="1" customHeight="1" outlineLevel="1" x14ac:dyDescent="0.25">
      <c r="A139" s="59">
        <v>117</v>
      </c>
      <c r="B139" s="76" t="s">
        <v>46</v>
      </c>
      <c r="C139" s="77"/>
      <c r="D139" s="78" t="s">
        <v>46</v>
      </c>
      <c r="E139" s="6"/>
      <c r="F139" s="60" t="str">
        <f t="shared" si="22"/>
        <v/>
      </c>
      <c r="G139" s="60" t="str">
        <f t="shared" si="30"/>
        <v/>
      </c>
      <c r="H139" s="61" t="str">
        <f t="shared" si="23"/>
        <v/>
      </c>
      <c r="I139" s="62" t="str" cm="1">
        <f t="array" ref="I139">IF($F$6*$F$7&lt;A139,"",IF(AND(B139="Ja",$F$10="Ja"),INDEX($R$12:$Y$12,,MATCH($O$4,$R$11:$X$11,1)),""))</f>
        <v/>
      </c>
      <c r="J139" s="62" t="str">
        <f t="shared" si="24"/>
        <v/>
      </c>
      <c r="K139" s="63" t="str">
        <f t="shared" si="25"/>
        <v/>
      </c>
      <c r="L139" s="64" t="str">
        <f t="shared" si="26"/>
        <v/>
      </c>
      <c r="M139" s="65" t="str">
        <f t="shared" si="27"/>
        <v/>
      </c>
      <c r="N139" s="65" t="str">
        <f t="shared" si="28"/>
        <v/>
      </c>
      <c r="O139" s="87" t="str">
        <f t="shared" si="29"/>
        <v/>
      </c>
      <c r="P139" s="66"/>
      <c r="Q139" s="66"/>
      <c r="R139" s="66"/>
      <c r="S139" s="66"/>
      <c r="T139" s="66"/>
      <c r="U139" s="66"/>
      <c r="V139" s="66"/>
      <c r="W139" s="66"/>
      <c r="X139" s="66"/>
      <c r="Y139" s="66"/>
      <c r="Z139" s="66"/>
    </row>
    <row r="140" spans="1:26" ht="15" hidden="1" customHeight="1" outlineLevel="1" x14ac:dyDescent="0.25">
      <c r="A140" s="59">
        <v>118</v>
      </c>
      <c r="B140" s="76" t="s">
        <v>46</v>
      </c>
      <c r="C140" s="77"/>
      <c r="D140" s="78" t="s">
        <v>46</v>
      </c>
      <c r="E140" s="6"/>
      <c r="F140" s="60" t="str">
        <f t="shared" si="22"/>
        <v/>
      </c>
      <c r="G140" s="60" t="str">
        <f t="shared" si="30"/>
        <v/>
      </c>
      <c r="H140" s="61" t="str">
        <f t="shared" si="23"/>
        <v/>
      </c>
      <c r="I140" s="62" t="str" cm="1">
        <f t="array" ref="I140">IF($F$6*$F$7&lt;A140,"",IF(AND(B140="Ja",$F$10="Ja"),INDEX($R$12:$Y$12,,MATCH($O$4,$R$11:$X$11,1)),""))</f>
        <v/>
      </c>
      <c r="J140" s="62" t="str">
        <f t="shared" si="24"/>
        <v/>
      </c>
      <c r="K140" s="63" t="str">
        <f t="shared" si="25"/>
        <v/>
      </c>
      <c r="L140" s="64" t="str">
        <f t="shared" si="26"/>
        <v/>
      </c>
      <c r="M140" s="65" t="str">
        <f t="shared" si="27"/>
        <v/>
      </c>
      <c r="N140" s="65" t="str">
        <f t="shared" si="28"/>
        <v/>
      </c>
      <c r="O140" s="87" t="str">
        <f t="shared" si="29"/>
        <v/>
      </c>
      <c r="P140" s="66"/>
      <c r="Q140" s="66"/>
      <c r="R140" s="66"/>
      <c r="S140" s="66"/>
      <c r="T140" s="66"/>
      <c r="U140" s="66"/>
      <c r="V140" s="66"/>
      <c r="W140" s="66"/>
      <c r="X140" s="66"/>
      <c r="Y140" s="66"/>
      <c r="Z140" s="66"/>
    </row>
    <row r="141" spans="1:26" ht="15" hidden="1" customHeight="1" outlineLevel="1" x14ac:dyDescent="0.25">
      <c r="A141" s="59">
        <v>119</v>
      </c>
      <c r="B141" s="76" t="s">
        <v>46</v>
      </c>
      <c r="C141" s="77"/>
      <c r="D141" s="78" t="s">
        <v>46</v>
      </c>
      <c r="E141" s="6"/>
      <c r="F141" s="60" t="str">
        <f t="shared" si="22"/>
        <v/>
      </c>
      <c r="G141" s="60" t="str">
        <f t="shared" si="30"/>
        <v/>
      </c>
      <c r="H141" s="61" t="str">
        <f t="shared" si="23"/>
        <v/>
      </c>
      <c r="I141" s="62" t="str" cm="1">
        <f t="array" ref="I141">IF($F$6*$F$7&lt;A141,"",IF(AND(B141="Ja",$F$10="Ja"),INDEX($R$12:$Y$12,,MATCH($O$4,$R$11:$X$11,1)),""))</f>
        <v/>
      </c>
      <c r="J141" s="62" t="str">
        <f t="shared" si="24"/>
        <v/>
      </c>
      <c r="K141" s="63" t="str">
        <f t="shared" si="25"/>
        <v/>
      </c>
      <c r="L141" s="64" t="str">
        <f t="shared" si="26"/>
        <v/>
      </c>
      <c r="M141" s="65" t="str">
        <f t="shared" si="27"/>
        <v/>
      </c>
      <c r="N141" s="65" t="str">
        <f t="shared" si="28"/>
        <v/>
      </c>
      <c r="O141" s="87" t="str">
        <f t="shared" si="29"/>
        <v/>
      </c>
      <c r="P141" s="66"/>
      <c r="Q141" s="66"/>
      <c r="R141" s="66"/>
      <c r="S141" s="66"/>
      <c r="T141" s="66"/>
      <c r="U141" s="66"/>
      <c r="V141" s="66"/>
      <c r="W141" s="66"/>
      <c r="X141" s="66"/>
      <c r="Y141" s="66"/>
      <c r="Z141" s="66"/>
    </row>
    <row r="142" spans="1:26" ht="15" hidden="1" customHeight="1" outlineLevel="1" x14ac:dyDescent="0.25">
      <c r="A142" s="59">
        <v>120</v>
      </c>
      <c r="B142" s="76" t="s">
        <v>46</v>
      </c>
      <c r="C142" s="77"/>
      <c r="D142" s="78" t="s">
        <v>46</v>
      </c>
      <c r="E142" s="6"/>
      <c r="F142" s="60" t="str">
        <f t="shared" si="22"/>
        <v/>
      </c>
      <c r="G142" s="60" t="str">
        <f t="shared" si="30"/>
        <v/>
      </c>
      <c r="H142" s="61" t="str">
        <f t="shared" si="23"/>
        <v/>
      </c>
      <c r="I142" s="62" t="str" cm="1">
        <f t="array" ref="I142">IF($F$6*$F$7&lt;A142,"",IF(AND(B142="Ja",$F$10="Ja"),INDEX($R$12:$Y$12,,MATCH($O$4,$R$11:$X$11,1)),""))</f>
        <v/>
      </c>
      <c r="J142" s="62" t="str">
        <f t="shared" si="24"/>
        <v/>
      </c>
      <c r="K142" s="63" t="str">
        <f t="shared" si="25"/>
        <v/>
      </c>
      <c r="L142" s="64" t="str">
        <f t="shared" si="26"/>
        <v/>
      </c>
      <c r="M142" s="65" t="str">
        <f t="shared" si="27"/>
        <v/>
      </c>
      <c r="N142" s="65" t="str">
        <f t="shared" si="28"/>
        <v/>
      </c>
      <c r="O142" s="87" t="str">
        <f t="shared" si="29"/>
        <v/>
      </c>
      <c r="P142" s="66"/>
      <c r="Q142" s="66"/>
      <c r="R142" s="66"/>
      <c r="S142" s="66"/>
      <c r="T142" s="66"/>
      <c r="U142" s="66"/>
      <c r="V142" s="66"/>
      <c r="W142" s="66"/>
      <c r="X142" s="66"/>
      <c r="Y142" s="66"/>
      <c r="Z142" s="66"/>
    </row>
    <row r="143" spans="1:26" ht="15" hidden="1" customHeight="1" outlineLevel="1" x14ac:dyDescent="0.25">
      <c r="A143" s="59">
        <v>121</v>
      </c>
      <c r="B143" s="76" t="s">
        <v>46</v>
      </c>
      <c r="C143" s="77"/>
      <c r="D143" s="78" t="s">
        <v>46</v>
      </c>
      <c r="E143" s="6"/>
      <c r="F143" s="60" t="str">
        <f t="shared" si="22"/>
        <v/>
      </c>
      <c r="G143" s="60" t="str">
        <f t="shared" si="30"/>
        <v/>
      </c>
      <c r="H143" s="61" t="str">
        <f t="shared" si="23"/>
        <v/>
      </c>
      <c r="I143" s="62" t="str" cm="1">
        <f t="array" ref="I143">IF($F$6*$F$7&lt;A143,"",IF(AND(B143="Ja",$F$10="Ja"),INDEX($R$12:$Y$12,,MATCH($O$4,$R$11:$X$11,1)),""))</f>
        <v/>
      </c>
      <c r="J143" s="62" t="str">
        <f t="shared" si="24"/>
        <v/>
      </c>
      <c r="K143" s="63" t="str">
        <f t="shared" si="25"/>
        <v/>
      </c>
      <c r="L143" s="64" t="str">
        <f t="shared" si="26"/>
        <v/>
      </c>
      <c r="M143" s="65" t="str">
        <f t="shared" si="27"/>
        <v/>
      </c>
      <c r="N143" s="65" t="str">
        <f t="shared" si="28"/>
        <v/>
      </c>
      <c r="O143" s="87" t="str">
        <f t="shared" si="29"/>
        <v/>
      </c>
      <c r="P143" s="66"/>
      <c r="Q143" s="66"/>
      <c r="R143" s="66"/>
      <c r="S143" s="66"/>
      <c r="T143" s="66"/>
      <c r="U143" s="66"/>
      <c r="V143" s="66"/>
      <c r="W143" s="66"/>
      <c r="X143" s="66"/>
      <c r="Y143" s="66"/>
      <c r="Z143" s="66"/>
    </row>
    <row r="144" spans="1:26" ht="15" hidden="1" customHeight="1" outlineLevel="1" x14ac:dyDescent="0.25">
      <c r="A144" s="59">
        <v>122</v>
      </c>
      <c r="B144" s="76" t="s">
        <v>46</v>
      </c>
      <c r="C144" s="77"/>
      <c r="D144" s="78" t="s">
        <v>46</v>
      </c>
      <c r="E144" s="6"/>
      <c r="F144" s="60" t="str">
        <f t="shared" si="22"/>
        <v/>
      </c>
      <c r="G144" s="60" t="str">
        <f t="shared" si="30"/>
        <v/>
      </c>
      <c r="H144" s="61" t="str">
        <f t="shared" si="23"/>
        <v/>
      </c>
      <c r="I144" s="62" t="str" cm="1">
        <f t="array" ref="I144">IF($F$6*$F$7&lt;A144,"",IF(AND(B144="Ja",$F$10="Ja"),INDEX($R$12:$Y$12,,MATCH($O$4,$R$11:$X$11,1)),""))</f>
        <v/>
      </c>
      <c r="J144" s="62" t="str">
        <f t="shared" si="24"/>
        <v/>
      </c>
      <c r="K144" s="63" t="str">
        <f t="shared" si="25"/>
        <v/>
      </c>
      <c r="L144" s="64" t="str">
        <f t="shared" si="26"/>
        <v/>
      </c>
      <c r="M144" s="65" t="str">
        <f t="shared" si="27"/>
        <v/>
      </c>
      <c r="N144" s="65" t="str">
        <f t="shared" si="28"/>
        <v/>
      </c>
      <c r="O144" s="87" t="str">
        <f t="shared" si="29"/>
        <v/>
      </c>
      <c r="P144" s="66"/>
      <c r="Q144" s="66"/>
      <c r="R144" s="66"/>
      <c r="S144" s="66"/>
      <c r="T144" s="66"/>
      <c r="U144" s="66"/>
      <c r="V144" s="66"/>
      <c r="W144" s="66"/>
      <c r="X144" s="66"/>
      <c r="Y144" s="66"/>
      <c r="Z144" s="66"/>
    </row>
    <row r="145" spans="1:26" ht="15" hidden="1" customHeight="1" outlineLevel="1" x14ac:dyDescent="0.25">
      <c r="A145" s="59">
        <v>123</v>
      </c>
      <c r="B145" s="76" t="s">
        <v>46</v>
      </c>
      <c r="C145" s="77"/>
      <c r="D145" s="78" t="s">
        <v>46</v>
      </c>
      <c r="E145" s="6"/>
      <c r="F145" s="60" t="str">
        <f t="shared" si="22"/>
        <v/>
      </c>
      <c r="G145" s="60" t="str">
        <f t="shared" si="30"/>
        <v/>
      </c>
      <c r="H145" s="61" t="str">
        <f t="shared" si="23"/>
        <v/>
      </c>
      <c r="I145" s="62" t="str" cm="1">
        <f t="array" ref="I145">IF($F$6*$F$7&lt;A145,"",IF(AND(B145="Ja",$F$10="Ja"),INDEX($R$12:$Y$12,,MATCH($O$4,$R$11:$X$11,1)),""))</f>
        <v/>
      </c>
      <c r="J145" s="62" t="str">
        <f t="shared" si="24"/>
        <v/>
      </c>
      <c r="K145" s="63" t="str">
        <f t="shared" si="25"/>
        <v/>
      </c>
      <c r="L145" s="64" t="str">
        <f t="shared" si="26"/>
        <v/>
      </c>
      <c r="M145" s="65" t="str">
        <f t="shared" si="27"/>
        <v/>
      </c>
      <c r="N145" s="65" t="str">
        <f t="shared" si="28"/>
        <v/>
      </c>
      <c r="O145" s="87" t="str">
        <f t="shared" si="29"/>
        <v/>
      </c>
      <c r="P145" s="66"/>
      <c r="Q145" s="66"/>
      <c r="R145" s="66"/>
      <c r="S145" s="66"/>
      <c r="T145" s="66"/>
      <c r="U145" s="66"/>
      <c r="V145" s="66"/>
      <c r="W145" s="66"/>
      <c r="X145" s="66"/>
      <c r="Y145" s="66"/>
      <c r="Z145" s="66"/>
    </row>
    <row r="146" spans="1:26" ht="15" hidden="1" customHeight="1" outlineLevel="1" x14ac:dyDescent="0.25">
      <c r="A146" s="59">
        <v>124</v>
      </c>
      <c r="B146" s="76" t="s">
        <v>46</v>
      </c>
      <c r="C146" s="77"/>
      <c r="D146" s="78" t="s">
        <v>46</v>
      </c>
      <c r="E146" s="6"/>
      <c r="F146" s="60" t="str">
        <f t="shared" si="22"/>
        <v/>
      </c>
      <c r="G146" s="60" t="str">
        <f t="shared" si="30"/>
        <v/>
      </c>
      <c r="H146" s="61" t="str">
        <f t="shared" si="23"/>
        <v/>
      </c>
      <c r="I146" s="62" t="str" cm="1">
        <f t="array" ref="I146">IF($F$6*$F$7&lt;A146,"",IF(AND(B146="Ja",$F$10="Ja"),INDEX($R$12:$Y$12,,MATCH($O$4,$R$11:$X$11,1)),""))</f>
        <v/>
      </c>
      <c r="J146" s="62" t="str">
        <f t="shared" si="24"/>
        <v/>
      </c>
      <c r="K146" s="63" t="str">
        <f t="shared" si="25"/>
        <v/>
      </c>
      <c r="L146" s="64" t="str">
        <f t="shared" si="26"/>
        <v/>
      </c>
      <c r="M146" s="65" t="str">
        <f t="shared" si="27"/>
        <v/>
      </c>
      <c r="N146" s="65" t="str">
        <f t="shared" si="28"/>
        <v/>
      </c>
      <c r="O146" s="87" t="str">
        <f t="shared" si="29"/>
        <v/>
      </c>
      <c r="P146" s="66"/>
      <c r="Q146" s="66"/>
      <c r="R146" s="66"/>
      <c r="S146" s="66"/>
      <c r="T146" s="66"/>
      <c r="U146" s="66"/>
      <c r="V146" s="66"/>
      <c r="W146" s="66"/>
      <c r="X146" s="66"/>
      <c r="Y146" s="66"/>
      <c r="Z146" s="66"/>
    </row>
    <row r="147" spans="1:26" ht="15.75" hidden="1" customHeight="1" outlineLevel="1" thickBot="1" x14ac:dyDescent="0.3">
      <c r="A147" s="67">
        <v>125</v>
      </c>
      <c r="B147" s="79" t="s">
        <v>46</v>
      </c>
      <c r="C147" s="80"/>
      <c r="D147" s="81" t="s">
        <v>46</v>
      </c>
      <c r="E147" s="7"/>
      <c r="F147" s="68" t="str">
        <f t="shared" si="22"/>
        <v/>
      </c>
      <c r="G147" s="68" t="str">
        <f t="shared" si="30"/>
        <v/>
      </c>
      <c r="H147" s="69" t="str">
        <f t="shared" si="23"/>
        <v/>
      </c>
      <c r="I147" s="70" t="str" cm="1">
        <f t="array" ref="I147">IF($F$6*$F$7&lt;A147,"",IF(AND(B147="Ja",$F$10="Ja"),INDEX($R$12:$Y$12,,MATCH($O$4,$R$11:$X$11,1)),""))</f>
        <v/>
      </c>
      <c r="J147" s="70" t="str">
        <f t="shared" si="24"/>
        <v/>
      </c>
      <c r="K147" s="71" t="str">
        <f t="shared" si="25"/>
        <v/>
      </c>
      <c r="L147" s="72" t="str">
        <f t="shared" si="26"/>
        <v/>
      </c>
      <c r="M147" s="73" t="str">
        <f t="shared" si="27"/>
        <v/>
      </c>
      <c r="N147" s="73" t="str">
        <f t="shared" si="28"/>
        <v/>
      </c>
      <c r="O147" s="88" t="str">
        <f t="shared" si="29"/>
        <v/>
      </c>
      <c r="P147" s="66"/>
      <c r="Q147" s="66"/>
      <c r="R147" s="66"/>
      <c r="S147" s="66"/>
      <c r="T147" s="66"/>
      <c r="U147" s="66"/>
      <c r="V147" s="66"/>
      <c r="W147" s="66"/>
      <c r="X147" s="66"/>
      <c r="Y147" s="66"/>
      <c r="Z147" s="66"/>
    </row>
    <row r="148" spans="1:26" collapsed="1" x14ac:dyDescent="0.25">
      <c r="A148" t="s">
        <v>48</v>
      </c>
      <c r="P148" s="66"/>
      <c r="Q148" s="66"/>
      <c r="R148" s="66"/>
      <c r="S148" s="66"/>
      <c r="T148" s="66"/>
      <c r="U148" s="66"/>
      <c r="V148" s="66"/>
      <c r="W148" s="66"/>
      <c r="X148" s="66"/>
      <c r="Y148" s="66"/>
      <c r="Z148" s="66"/>
    </row>
    <row r="149" spans="1:26" x14ac:dyDescent="0.25">
      <c r="P149" s="66"/>
      <c r="Q149" s="66"/>
      <c r="R149" s="66"/>
      <c r="S149" s="66"/>
      <c r="T149" s="66"/>
      <c r="U149" s="66"/>
      <c r="V149" s="66"/>
      <c r="W149" s="66"/>
      <c r="X149" s="66"/>
      <c r="Y149" s="66"/>
      <c r="Z149" s="66"/>
    </row>
  </sheetData>
  <sheetProtection formatColumns="0" formatRows="0" autoFilter="0"/>
  <mergeCells count="47">
    <mergeCell ref="A3:E3"/>
    <mergeCell ref="A2:E2"/>
    <mergeCell ref="A4:E4"/>
    <mergeCell ref="A8:E8"/>
    <mergeCell ref="O13:O21"/>
    <mergeCell ref="H13:H21"/>
    <mergeCell ref="L13:L21"/>
    <mergeCell ref="M13:M21"/>
    <mergeCell ref="N13:N21"/>
    <mergeCell ref="F11:G11"/>
    <mergeCell ref="F10:G10"/>
    <mergeCell ref="X11:Y12"/>
    <mergeCell ref="Z11:Z13"/>
    <mergeCell ref="P14:V16"/>
    <mergeCell ref="P18:Z19"/>
    <mergeCell ref="P12:Q12"/>
    <mergeCell ref="P5:P8"/>
    <mergeCell ref="P2:P4"/>
    <mergeCell ref="P11:Q11"/>
    <mergeCell ref="F3:G3"/>
    <mergeCell ref="A5:E5"/>
    <mergeCell ref="A6:E6"/>
    <mergeCell ref="A7:E7"/>
    <mergeCell ref="A11:E11"/>
    <mergeCell ref="F4:G4"/>
    <mergeCell ref="F2:G2"/>
    <mergeCell ref="F8:G8"/>
    <mergeCell ref="I8:O8"/>
    <mergeCell ref="I10:O10"/>
    <mergeCell ref="F5:G5"/>
    <mergeCell ref="F6:G6"/>
    <mergeCell ref="F7:G7"/>
    <mergeCell ref="P29:Z31"/>
    <mergeCell ref="A22:C22"/>
    <mergeCell ref="A13:A21"/>
    <mergeCell ref="B13:B21"/>
    <mergeCell ref="I13:K13"/>
    <mergeCell ref="C13:C21"/>
    <mergeCell ref="D13:D21"/>
    <mergeCell ref="E14:E21"/>
    <mergeCell ref="F13:F21"/>
    <mergeCell ref="G13:G21"/>
    <mergeCell ref="I14:I21"/>
    <mergeCell ref="J14:J21"/>
    <mergeCell ref="K14:K21"/>
    <mergeCell ref="P21:Z23"/>
    <mergeCell ref="P25:Z27"/>
  </mergeCells>
  <conditionalFormatting sqref="A8 F8:G8">
    <cfRule type="expression" dxfId="3" priority="2">
      <formula>$F$2&lt;&gt;"Wärmepumpe"</formula>
    </cfRule>
  </conditionalFormatting>
  <conditionalFormatting sqref="A23:O149 A10:G11">
    <cfRule type="expression" dxfId="2" priority="4">
      <formula>$F$5="Nichtwohngebäude"</formula>
    </cfRule>
  </conditionalFormatting>
  <conditionalFormatting sqref="B23:E147">
    <cfRule type="expression" dxfId="1" priority="9">
      <formula>$A23&lt;=IF($F$11="Ja",$F$6,1)</formula>
    </cfRule>
  </conditionalFormatting>
  <conditionalFormatting sqref="E22:E147">
    <cfRule type="expression" dxfId="0" priority="1">
      <formula>E22/IF($E$13="%",100,IF($E$13="10.000stel",10000,1000))&gt;1</formula>
    </cfRule>
  </conditionalFormatting>
  <dataValidations disablePrompts="1" count="10">
    <dataValidation type="list" operator="greaterThanOrEqual" allowBlank="1" showInputMessage="1" showErrorMessage="1" sqref="D23:D147" xr:uid="{50E80F08-6285-4930-B09B-9CAE56CD0661}">
      <formula1>"bis 30.000 €, 30.001 bis 40.000 €, 40.001 bis 50.000 €, 50.001 bis 60.000 €, über 60.000 €"</formula1>
    </dataValidation>
    <dataValidation type="list" allowBlank="1" showInputMessage="1" showErrorMessage="1" sqref="B23:C147 F8:F9" xr:uid="{ABC75F5E-C061-4B67-A7D9-4AEA5E7F7B59}">
      <formula1>"Ja, Nein"</formula1>
    </dataValidation>
    <dataValidation type="list" allowBlank="1" showInputMessage="1" showErrorMessage="1" sqref="E13" xr:uid="{E146B44A-3BED-4F73-B906-153D94E93F5E}">
      <formula1>"%, 1.000stel, 10.000stel"</formula1>
    </dataValidation>
    <dataValidation type="list" operator="lessThanOrEqual" allowBlank="1" showInputMessage="1" showErrorMessage="1" sqref="F11" xr:uid="{6F17BBC4-8DB5-40DD-BF5A-410DC3AB2CB5}">
      <formula1>"Ja, Nein"</formula1>
    </dataValidation>
    <dataValidation type="list" allowBlank="1" showInputMessage="1" showErrorMessage="1" sqref="F5" xr:uid="{816A14C1-CD25-4C6C-93E8-96FA0FB073BE}">
      <formula1>"Wohngebäude, Nichtwohngebäude"</formula1>
    </dataValidation>
    <dataValidation type="whole" operator="greaterThanOrEqual" allowBlank="1" showInputMessage="1" showErrorMessage="1" sqref="F6" xr:uid="{3C17F3FC-04F2-4FDF-B4D9-4C92796E5CD4}">
      <formula1>1</formula1>
    </dataValidation>
    <dataValidation type="list" allowBlank="1" showInputMessage="1" showErrorMessage="1" sqref="F10:G10" xr:uid="{8A9AF5F8-0DFF-4187-A23C-67AEA009B603}">
      <formula1>"Ja,Nein"</formula1>
    </dataValidation>
    <dataValidation type="list" allowBlank="1" showInputMessage="1" showErrorMessage="1" sqref="F2:G2" xr:uid="{787184BC-2894-4C87-8B99-9D1CB1B01B86}">
      <formula1>"Wärmepumpe,anderes förderf. Heizsystem"</formula1>
    </dataValidation>
    <dataValidation type="decimal" allowBlank="1" showInputMessage="1" showErrorMessage="1" sqref="F7:G7" xr:uid="{4FEC0F19-717A-47B9-85B8-C2A3DCA50E24}">
      <formula1>0</formula1>
      <formula2>1</formula2>
    </dataValidation>
    <dataValidation type="list" allowBlank="1" showInputMessage="1" showErrorMessage="1" sqref="F4:G4" xr:uid="{F11F28FE-C123-4B4E-97A1-BE18FF783A1E}">
      <formula1>"vor 01.02.2027, ab 01.02.2027,ab 01.08.2027,ab 01.02.2028,ab 01.08.2028,ab 01.02.2029,ab 01.08.2029,ab 01.02.2030,ab 01.08.2030,"</formula1>
    </dataValidation>
  </dataValidations>
  <hyperlinks>
    <hyperlink ref="I10" r:id="rId1" xr:uid="{E1CD0904-EFA6-4A53-983A-7BAC58FA2683}"/>
  </hyperlinks>
  <pageMargins left="0.25" right="0.25" top="0.99264705882352944" bottom="0.42892156862745096" header="0.3" footer="0.3"/>
  <pageSetup paperSize="9" orientation="landscape" horizontalDpi="1200" verticalDpi="1200" r:id="rId2"/>
  <headerFooter>
    <oddHeader>&amp;LStand: 26.08.2026&amp;C&amp;"-,Fett"&amp;18Förderrechner Heizungstausch (BEG-EM ab 21.07.26)&amp;R&amp;G</oddHeader>
    <oddFooter>&amp;L&amp;8
© Öko-Zentrum NRW GmbH, 08/2026 - Alle Rechte vorbehalten. Für die Berechnungsergebnisse wird keine Haftung übernommen.</oddFooter>
  </headerFooter>
  <legacyDrawing r:id="rId3"/>
  <legacyDrawingHF r:id="rId4"/>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BEG-EM Heizung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Markus Hagenkamp</dc:creator>
  <cp:keywords/>
  <dc:description/>
  <cp:lastModifiedBy>Markus Hagenkamp</cp:lastModifiedBy>
  <cp:revision/>
  <dcterms:created xsi:type="dcterms:W3CDTF">2026-07-14T12:39:04Z</dcterms:created>
  <dcterms:modified xsi:type="dcterms:W3CDTF">2026-08-26T08:41:30Z</dcterms:modified>
  <cp:category/>
  <cp:contentStatus/>
</cp:coreProperties>
</file>